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9345"/>
  </bookViews>
  <sheets>
    <sheet name="Adding formulas" sheetId="1" r:id="rId1"/>
    <sheet name="Least Squares Calculations" sheetId="2" r:id="rId2"/>
    <sheet name="Residuals Calculations" sheetId="3" r:id="rId3"/>
    <sheet name="Sums of Squares" sheetId="4" r:id="rId4"/>
    <sheet name="Regression Equations" sheetId="5" r:id="rId5"/>
  </sheets>
  <definedNames>
    <definedName name="_xlnm.Print_Titles" localSheetId="0">'Adding formulas'!$1:$1</definedName>
  </definedNames>
  <calcPr calcId="124519"/>
</workbook>
</file>

<file path=xl/calcChain.xml><?xml version="1.0" encoding="utf-8"?>
<calcChain xmlns="http://schemas.openxmlformats.org/spreadsheetml/2006/main">
  <c r="H25" i="1"/>
  <c r="H24"/>
  <c r="H23"/>
  <c r="I19"/>
  <c r="I18"/>
  <c r="I15"/>
  <c r="I16"/>
  <c r="I17"/>
  <c r="I14"/>
  <c r="I11"/>
  <c r="I12"/>
  <c r="I13"/>
  <c r="I10"/>
  <c r="I8"/>
  <c r="I9"/>
  <c r="I7"/>
  <c r="I3"/>
  <c r="I4"/>
  <c r="I5"/>
  <c r="I6"/>
  <c r="I2"/>
  <c r="J2"/>
  <c r="B5" i="2"/>
  <c r="B6" i="3" s="1"/>
  <c r="B6" i="2"/>
  <c r="B7" i="3" s="1"/>
  <c r="B7" i="2"/>
  <c r="B8" i="3" s="1"/>
  <c r="B8" i="2"/>
  <c r="B9" i="3" s="1"/>
  <c r="B9" i="2"/>
  <c r="B10" i="3" s="1"/>
  <c r="B10" i="2"/>
  <c r="B11" i="3" s="1"/>
  <c r="B11" i="2"/>
  <c r="B12" i="3" s="1"/>
  <c r="B12" i="2"/>
  <c r="B13" i="3" s="1"/>
  <c r="B13" i="2"/>
  <c r="B14" i="3" s="1"/>
  <c r="B14" i="2"/>
  <c r="B15" i="3" s="1"/>
  <c r="B15" i="2"/>
  <c r="B16" i="3" s="1"/>
  <c r="B16" i="2"/>
  <c r="B17" i="3" s="1"/>
  <c r="B17" i="2"/>
  <c r="B18" i="3" s="1"/>
  <c r="B18" i="2"/>
  <c r="B19" i="3" s="1"/>
  <c r="B19" i="2"/>
  <c r="B20" i="3" s="1"/>
  <c r="B20" i="2"/>
  <c r="B21" i="3" s="1"/>
  <c r="B21" i="2"/>
  <c r="B22" i="3" s="1"/>
  <c r="B22" i="2"/>
  <c r="B23" i="3" s="1"/>
  <c r="B23" i="2"/>
  <c r="B24" i="3" s="1"/>
  <c r="B4" i="2"/>
  <c r="B5" i="3" s="1"/>
  <c r="H8" i="1"/>
  <c r="H9"/>
  <c r="H10"/>
  <c r="H11"/>
  <c r="C26" i="3"/>
  <c r="C2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C26" i="2"/>
  <c r="B26"/>
  <c r="C24"/>
  <c r="B24"/>
  <c r="E23"/>
  <c r="H23" s="1"/>
  <c r="D23"/>
  <c r="G23" s="1"/>
  <c r="E22"/>
  <c r="H22" s="1"/>
  <c r="D22"/>
  <c r="G22" s="1"/>
  <c r="E21"/>
  <c r="H21" s="1"/>
  <c r="D21"/>
  <c r="G21" s="1"/>
  <c r="E20"/>
  <c r="H20" s="1"/>
  <c r="D20"/>
  <c r="G20" s="1"/>
  <c r="E19"/>
  <c r="H19" s="1"/>
  <c r="D19"/>
  <c r="G19" s="1"/>
  <c r="E18"/>
  <c r="H18" s="1"/>
  <c r="D18"/>
  <c r="G18" s="1"/>
  <c r="E17"/>
  <c r="H17" s="1"/>
  <c r="D17"/>
  <c r="G17" s="1"/>
  <c r="E16"/>
  <c r="H16" s="1"/>
  <c r="D16"/>
  <c r="G16" s="1"/>
  <c r="E15"/>
  <c r="H15" s="1"/>
  <c r="D15"/>
  <c r="G15" s="1"/>
  <c r="E14"/>
  <c r="H14" s="1"/>
  <c r="D14"/>
  <c r="G14" s="1"/>
  <c r="E13"/>
  <c r="H13" s="1"/>
  <c r="D13"/>
  <c r="G13" s="1"/>
  <c r="E12"/>
  <c r="H12" s="1"/>
  <c r="D12"/>
  <c r="G12" s="1"/>
  <c r="E11"/>
  <c r="H11" s="1"/>
  <c r="D11"/>
  <c r="G11" s="1"/>
  <c r="E10"/>
  <c r="H10" s="1"/>
  <c r="D10"/>
  <c r="G10" s="1"/>
  <c r="E9"/>
  <c r="H9" s="1"/>
  <c r="D9"/>
  <c r="G9" s="1"/>
  <c r="E8"/>
  <c r="H8" s="1"/>
  <c r="D8"/>
  <c r="G8" s="1"/>
  <c r="E7"/>
  <c r="H7" s="1"/>
  <c r="D7"/>
  <c r="G7" s="1"/>
  <c r="E6"/>
  <c r="H6" s="1"/>
  <c r="D6"/>
  <c r="G6" s="1"/>
  <c r="E5"/>
  <c r="H5" s="1"/>
  <c r="D5"/>
  <c r="G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E4"/>
  <c r="E24" s="1"/>
  <c r="D4"/>
  <c r="D24" s="1"/>
  <c r="H2" i="1"/>
  <c r="H3"/>
  <c r="H4"/>
  <c r="H5"/>
  <c r="H6"/>
  <c r="H7"/>
  <c r="H12"/>
  <c r="H13"/>
  <c r="H14"/>
  <c r="H15"/>
  <c r="H16"/>
  <c r="H17"/>
  <c r="H18"/>
  <c r="H19"/>
  <c r="B3"/>
  <c r="B4"/>
  <c r="B5"/>
  <c r="B6"/>
  <c r="B7"/>
  <c r="B8"/>
  <c r="B9"/>
  <c r="B10"/>
  <c r="B11"/>
  <c r="B12"/>
  <c r="B13"/>
  <c r="B14"/>
  <c r="B15"/>
  <c r="B16"/>
  <c r="B17"/>
  <c r="B18"/>
  <c r="B19"/>
  <c r="E2"/>
  <c r="E3"/>
  <c r="E4"/>
  <c r="E5"/>
  <c r="E6"/>
  <c r="E7"/>
  <c r="E8"/>
  <c r="E9"/>
  <c r="E10"/>
  <c r="E11"/>
  <c r="E12"/>
  <c r="E13"/>
  <c r="E14"/>
  <c r="E15"/>
  <c r="E16"/>
  <c r="E17"/>
  <c r="E18"/>
  <c r="E19"/>
  <c r="F2"/>
  <c r="F3"/>
  <c r="F4"/>
  <c r="F5"/>
  <c r="F6"/>
  <c r="F7"/>
  <c r="F8"/>
  <c r="F9"/>
  <c r="F10"/>
  <c r="F11"/>
  <c r="F12"/>
  <c r="F13"/>
  <c r="F14"/>
  <c r="F15"/>
  <c r="F16"/>
  <c r="F17"/>
  <c r="F18"/>
  <c r="F19"/>
  <c r="G19"/>
  <c r="G18"/>
  <c r="G17"/>
  <c r="G16"/>
  <c r="G15"/>
  <c r="G14"/>
  <c r="G13"/>
  <c r="G12"/>
  <c r="G11"/>
  <c r="G10"/>
  <c r="G9"/>
  <c r="G8"/>
  <c r="G7"/>
  <c r="G6"/>
  <c r="G5"/>
  <c r="G4"/>
  <c r="G3"/>
  <c r="G2"/>
  <c r="A3"/>
  <c r="A4"/>
  <c r="A5"/>
  <c r="A6"/>
  <c r="A7"/>
  <c r="A8"/>
  <c r="A9"/>
  <c r="A10"/>
  <c r="A11"/>
  <c r="A12"/>
  <c r="A13"/>
  <c r="A14"/>
  <c r="A15"/>
  <c r="A16"/>
  <c r="A17"/>
  <c r="A18"/>
  <c r="A19"/>
  <c r="B26" i="3" l="1"/>
  <c r="B25"/>
  <c r="F4" i="2"/>
  <c r="G4"/>
  <c r="G24" s="1"/>
  <c r="H4"/>
  <c r="H24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 l="1"/>
  <c r="B29" s="1"/>
  <c r="B31" s="1"/>
  <c r="D24" i="3" l="1"/>
  <c r="E24" s="1"/>
  <c r="F24" s="1"/>
  <c r="D23"/>
  <c r="E23" s="1"/>
  <c r="F23" s="1"/>
  <c r="D22"/>
  <c r="E22" s="1"/>
  <c r="F22" s="1"/>
  <c r="D21"/>
  <c r="E21" s="1"/>
  <c r="F21" s="1"/>
  <c r="D20"/>
  <c r="E20" s="1"/>
  <c r="F20" s="1"/>
  <c r="D19"/>
  <c r="E19" s="1"/>
  <c r="F19" s="1"/>
  <c r="D18"/>
  <c r="E18" s="1"/>
  <c r="F18" s="1"/>
  <c r="D17"/>
  <c r="E17" s="1"/>
  <c r="F17" s="1"/>
  <c r="D16"/>
  <c r="E16" s="1"/>
  <c r="F16" s="1"/>
  <c r="D15"/>
  <c r="E15" s="1"/>
  <c r="F15" s="1"/>
  <c r="D14"/>
  <c r="E14" s="1"/>
  <c r="F14" s="1"/>
  <c r="D13"/>
  <c r="E13" s="1"/>
  <c r="F13" s="1"/>
  <c r="D12"/>
  <c r="E12" s="1"/>
  <c r="F12" s="1"/>
  <c r="D11"/>
  <c r="E11" s="1"/>
  <c r="F11" s="1"/>
  <c r="D10"/>
  <c r="E10" s="1"/>
  <c r="F10" s="1"/>
  <c r="D9"/>
  <c r="E9" s="1"/>
  <c r="F9" s="1"/>
  <c r="D8"/>
  <c r="E8" s="1"/>
  <c r="F8" s="1"/>
  <c r="D7"/>
  <c r="E7" s="1"/>
  <c r="F7" s="1"/>
  <c r="D6"/>
  <c r="E6" s="1"/>
  <c r="F6" s="1"/>
  <c r="D5"/>
  <c r="B33" i="2"/>
  <c r="D25" i="3" l="1"/>
  <c r="E5"/>
  <c r="E25" l="1"/>
  <c r="F5"/>
  <c r="F25" s="1"/>
  <c r="F40" s="1"/>
  <c r="F41" s="1"/>
  <c r="F42" s="1"/>
  <c r="F43" s="1"/>
  <c r="E38"/>
  <c r="C32"/>
  <c r="C30"/>
  <c r="C29" l="1"/>
  <c r="C31"/>
</calcChain>
</file>

<file path=xl/comments1.xml><?xml version="1.0" encoding="utf-8"?>
<comments xmlns="http://schemas.openxmlformats.org/spreadsheetml/2006/main">
  <authors>
    <author>R.E. Bergquist</author>
  </authors>
  <commentList>
    <comment ref="H23" authorId="0">
      <text>
        <r>
          <rPr>
            <b/>
            <sz val="9"/>
            <color indexed="81"/>
            <rFont val="Tahoma"/>
            <family val="2"/>
          </rPr>
          <t>R.E. Bergquist:</t>
        </r>
        <r>
          <rPr>
            <sz val="9"/>
            <color indexed="81"/>
            <rFont val="Tahoma"/>
            <family val="2"/>
          </rPr>
          <t xml:space="preserve">
does precendent matter?</t>
        </r>
      </text>
    </comment>
  </commentList>
</comments>
</file>

<file path=xl/comments2.xml><?xml version="1.0" encoding="utf-8"?>
<comments xmlns="http://schemas.openxmlformats.org/spreadsheetml/2006/main">
  <authors>
    <author>R.E. Bergquist</author>
  </authors>
  <commentList>
    <comment ref="B2" authorId="0">
      <text>
        <r>
          <rPr>
            <b/>
            <sz val="9"/>
            <color indexed="9"/>
            <rFont val="Tahoma"/>
            <family val="2"/>
          </rPr>
          <t>R.E. Bergquist:</t>
        </r>
        <r>
          <rPr>
            <sz val="9"/>
            <color indexed="9"/>
            <rFont val="Tahoma"/>
            <family val="2"/>
          </rPr>
          <t xml:space="preserve">
use RAND function here for demo</t>
        </r>
      </text>
    </comment>
  </commentList>
</comments>
</file>

<file path=xl/comments3.xml><?xml version="1.0" encoding="utf-8"?>
<comments xmlns="http://schemas.openxmlformats.org/spreadsheetml/2006/main">
  <authors>
    <author>Ronald E. Bergquist</author>
  </authors>
  <commentList>
    <comment ref="D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or Fitted Values</t>
        </r>
      </text>
    </comment>
    <comment ref="C25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equal total for column 3</t>
        </r>
      </text>
    </comment>
    <comment ref="D25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equal total for column 2</t>
        </r>
      </text>
    </comment>
    <comment ref="E25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be zero</t>
        </r>
      </text>
    </comment>
  </commentList>
</comments>
</file>

<file path=xl/comments4.xml><?xml version="1.0" encoding="utf-8"?>
<comments xmlns="http://schemas.openxmlformats.org/spreadsheetml/2006/main">
  <authors>
    <author>Ronald E. Bergquist</author>
  </authors>
  <commentList>
    <comment ref="D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total variation in Y</t>
        </r>
      </text>
    </comment>
    <comment ref="D10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variation in Y "accounted for" by regression line</t>
        </r>
      </text>
    </comment>
    <comment ref="D11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variation in Y around regression line</t>
        </r>
      </text>
    </comment>
    <comment ref="B2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1 df lost estimating Y</t>
        </r>
        <r>
          <rPr>
            <vertAlign val="subscript"/>
            <sz val="8"/>
            <color indexed="81"/>
            <rFont val="Tahoma"/>
            <family val="2"/>
          </rPr>
          <t xml:space="preserve">. </t>
        </r>
        <r>
          <rPr>
            <sz val="8"/>
            <color indexed="81"/>
            <rFont val="Tahoma"/>
          </rPr>
          <t>(cf. sample variances s</t>
        </r>
        <r>
          <rPr>
            <vertAlign val="super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</rPr>
          <t>)</t>
        </r>
      </text>
    </comment>
    <comment ref="C2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1 df lost estimating b</t>
        </r>
        <r>
          <rPr>
            <vertAlign val="subscript"/>
            <sz val="8"/>
            <color indexed="81"/>
            <rFont val="Tahoma"/>
            <family val="2"/>
          </rPr>
          <t>1</t>
        </r>
      </text>
    </comment>
    <comment ref="D2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2 df lost estimating b</t>
        </r>
        <r>
          <rPr>
            <vertAlign val="subscript"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</rPr>
          <t>and b</t>
        </r>
        <r>
          <rPr>
            <vertAlign val="subscript"/>
            <sz val="8"/>
            <color indexed="81"/>
            <rFont val="Tahoma"/>
            <family val="2"/>
          </rPr>
          <t>1</t>
        </r>
      </text>
    </comment>
    <comment ref="B2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sample variance of Y</t>
        </r>
      </text>
    </comment>
    <comment ref="C2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regression mean square</t>
        </r>
      </text>
    </comment>
    <comment ref="D2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error mean square</t>
        </r>
      </text>
    </comment>
  </commentList>
</comments>
</file>

<file path=xl/sharedStrings.xml><?xml version="1.0" encoding="utf-8"?>
<sst xmlns="http://schemas.openxmlformats.org/spreadsheetml/2006/main" count="193" uniqueCount="168">
  <si>
    <t>End Date</t>
  </si>
  <si>
    <t>Worked Cumulative</t>
  </si>
  <si>
    <t>Expected Cumulative</t>
  </si>
  <si>
    <t>Semester Difference</t>
  </si>
  <si>
    <t>Project Cumulative</t>
  </si>
  <si>
    <t xml:space="preserve"> Hours Worked</t>
  </si>
  <si>
    <t>Hours Expected</t>
  </si>
  <si>
    <t>Gross Pay</t>
  </si>
  <si>
    <t>Equivalent</t>
  </si>
  <si>
    <t xml:space="preserve">Spring 2006 Week </t>
  </si>
  <si>
    <t>(1)</t>
  </si>
  <si>
    <t>(2)</t>
  </si>
  <si>
    <t>(3)</t>
  </si>
  <si>
    <t>(4)</t>
  </si>
  <si>
    <t>(5)</t>
  </si>
  <si>
    <t>(6)</t>
  </si>
  <si>
    <t>(7)</t>
  </si>
  <si>
    <t>Student</t>
  </si>
  <si>
    <t>Entrance Test Score</t>
  </si>
  <si>
    <t>End of year GPA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</si>
  <si>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</si>
  <si>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</si>
  <si>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</si>
  <si>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</si>
  <si>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</si>
  <si>
    <r>
      <t>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</si>
  <si>
    <r>
      <t>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</si>
  <si>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r>
      <t>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</si>
  <si>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∑</t>
  </si>
  <si>
    <t xml:space="preserve">Mean </t>
  </si>
  <si>
    <r>
      <t>X</t>
    </r>
    <r>
      <rPr>
        <vertAlign val="subscript"/>
        <sz val="10"/>
        <rFont val="Times New Roman"/>
        <family val="1"/>
      </rPr>
      <t>.</t>
    </r>
  </si>
  <si>
    <r>
      <t>Y</t>
    </r>
    <r>
      <rPr>
        <vertAlign val="subscript"/>
        <sz val="10"/>
        <rFont val="Times New Roman"/>
        <family val="1"/>
      </rPr>
      <t>.</t>
    </r>
  </si>
  <si>
    <r>
      <t>Note</t>
    </r>
    <r>
      <rPr>
        <sz val="10"/>
        <rFont val="Tahoma"/>
        <family val="2"/>
      </rPr>
      <t>: X</t>
    </r>
    <r>
      <rPr>
        <vertAlign val="subscript"/>
        <sz val="10"/>
        <rFont val="Tahoma"/>
        <family val="2"/>
      </rPr>
      <t>.</t>
    </r>
    <r>
      <rPr>
        <sz val="10"/>
        <rFont val="Tahoma"/>
        <family val="2"/>
      </rPr>
      <t xml:space="preserve"> means Xbar</t>
    </r>
  </si>
  <si>
    <t>(1.10a)</t>
  </si>
  <si>
    <r>
      <t>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=(∑(X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 )/ ∑(X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</si>
  <si>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(1.10b)</t>
  </si>
  <si>
    <r>
      <t>b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=Y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 xml:space="preserve"> – 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.</t>
    </r>
  </si>
  <si>
    <t>(1.12)</t>
  </si>
  <si>
    <r>
      <t>^Y=b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+b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</si>
  <si>
    <t>Estimated Mean Response</t>
  </si>
  <si>
    <t>Residuals</t>
  </si>
  <si>
    <t>Squared Residuals</t>
  </si>
  <si>
    <r>
      <t>^Y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</si>
  <si>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=e</t>
    </r>
    <r>
      <rPr>
        <i/>
        <vertAlign val="subscript"/>
        <sz val="10"/>
        <rFont val="Times New Roman"/>
        <family val="1"/>
      </rPr>
      <t>i</t>
    </r>
  </si>
  <si>
    <r>
      <t>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=e</t>
    </r>
    <r>
      <rPr>
        <i/>
        <vertAlign val="subscript"/>
        <sz val="10"/>
        <rFont val="Times New Roman"/>
        <family val="1"/>
      </rPr>
      <t>i</t>
    </r>
    <r>
      <rPr>
        <i/>
        <vertAlign val="superscript"/>
        <sz val="10"/>
        <rFont val="Times New Roman"/>
        <family val="1"/>
      </rPr>
      <t>2</t>
    </r>
  </si>
  <si>
    <t>(1.17)</t>
  </si>
  <si>
    <r>
      <t>∑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</si>
  <si>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t>(1.18)</t>
  </si>
  <si>
    <r>
      <t>∑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=∑^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</si>
  <si>
    <t>(1.19)</t>
  </si>
  <si>
    <r>
      <t>∑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</si>
  <si>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t>(1.20)</t>
  </si>
  <si>
    <r>
      <t>∑</t>
    </r>
    <r>
      <rPr>
        <i/>
        <sz val="10"/>
        <rFont val="Times New Roman"/>
        <family val="1"/>
      </rPr>
      <t>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</si>
  <si>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r>
      <t>Decomposition or total variation in Y</t>
    </r>
    <r>
      <rPr>
        <vertAlign val="subscript"/>
        <sz val="10"/>
        <rFont val="Times New Roman"/>
        <family val="1"/>
      </rPr>
      <t>i</t>
    </r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</si>
  <si>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>.</t>
    </r>
  </si>
  <si>
    <r>
      <t>total deviation of Y</t>
    </r>
    <r>
      <rPr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from mean</t>
    </r>
  </si>
  <si>
    <r>
      <t>^Y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>.</t>
    </r>
  </si>
  <si>
    <t>deviation of fitted value from mean</t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</si>
  <si>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^Y</t>
    </r>
    <r>
      <rPr>
        <vertAlign val="subscript"/>
        <sz val="10"/>
        <rFont val="Times New Roman"/>
        <family val="1"/>
      </rPr>
      <t xml:space="preserve">. </t>
    </r>
  </si>
  <si>
    <r>
      <t>deviation of 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from fitted value</t>
    </r>
  </si>
  <si>
    <t>Yi – Y. = (^Yi – Y.) + (Yi – ^Y.)</t>
  </si>
  <si>
    <t>(1.21)</t>
  </si>
  <si>
    <r>
      <t>SSE = Σ(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= Σ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2</t>
    </r>
  </si>
  <si>
    <t>(1.22)</t>
  </si>
  <si>
    <r>
      <t>MSE = SSE/n-2 = Σ(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/n-2 = Σ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/n-2</t>
    </r>
  </si>
  <si>
    <t>(1.23)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</si>
  <si>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</si>
  <si>
    <r>
      <t xml:space="preserve">Therefore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 √</t>
    </r>
    <r>
      <rPr>
        <i/>
        <sz val="10"/>
        <rFont val="Times New Roman"/>
        <family val="1"/>
      </rPr>
      <t>MSE</t>
    </r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</si>
  <si>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= ^Yi – Y. + Yi – ^Y. </t>
    </r>
  </si>
  <si>
    <t>Sum of squares</t>
  </si>
  <si>
    <t>symbol</t>
  </si>
  <si>
    <t>formula</t>
  </si>
  <si>
    <t>name</t>
  </si>
  <si>
    <t>SSTO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</si>
  <si>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</si>
  <si>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total sum of squares</t>
  </si>
  <si>
    <t>SSR</t>
  </si>
  <si>
    <r>
      <t>∑(^Y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</si>
  <si>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regression sum of squares</t>
  </si>
  <si>
    <t>SSE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</si>
  <si>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</si>
  <si>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error sum of squares or residual sum of squares</t>
  </si>
  <si>
    <t>Basic ANOVA result</t>
  </si>
  <si>
    <t xml:space="preserve">SSTO = </t>
  </si>
  <si>
    <t xml:space="preserve">SSR + 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</si>
  <si>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=</t>
    </r>
  </si>
  <si>
    <r>
      <t>∑(^Y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+</t>
    </r>
  </si>
  <si>
    <t>Degrees of Freedom</t>
  </si>
  <si>
    <t>to each sum of squares correspond degrees of freedom (df)</t>
  </si>
  <si>
    <t>degrees of freedom are additive</t>
  </si>
  <si>
    <t>df of ANOVA sums of squares</t>
  </si>
  <si>
    <t>n-1 =</t>
  </si>
  <si>
    <t>1+</t>
  </si>
  <si>
    <t>(n-2)</t>
  </si>
  <si>
    <t>df for SSTO</t>
  </si>
  <si>
    <t>df for SSR</t>
  </si>
  <si>
    <t>df for SSE</t>
  </si>
  <si>
    <t>Mean squares</t>
  </si>
  <si>
    <r>
      <t xml:space="preserve">are the </t>
    </r>
    <r>
      <rPr>
        <b/>
        <sz val="10"/>
        <rFont val="Times New Roman"/>
        <family val="1"/>
      </rPr>
      <t xml:space="preserve">sums of squares divided by their resepective df.  </t>
    </r>
    <r>
      <rPr>
        <sz val="10"/>
        <rFont val="Times New Roman"/>
        <family val="1"/>
      </rPr>
      <t xml:space="preserve">Mean squares are </t>
    </r>
    <r>
      <rPr>
        <b/>
        <sz val="10"/>
        <rFont val="Times New Roman"/>
        <family val="1"/>
      </rPr>
      <t>not additive</t>
    </r>
    <r>
      <rPr>
        <sz val="10"/>
        <rFont val="Times New Roman"/>
        <family val="1"/>
      </rPr>
      <t>.</t>
    </r>
  </si>
  <si>
    <t xml:space="preserve">Mean squares  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</si>
  <si>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(Y)</t>
    </r>
  </si>
  <si>
    <t>MSR</t>
  </si>
  <si>
    <t>MSE</t>
  </si>
  <si>
    <t>SSTO/(n-1)</t>
  </si>
  <si>
    <t>SSR/1</t>
  </si>
  <si>
    <t>SSE/(n-2)</t>
  </si>
  <si>
    <t>formal statement of model</t>
  </si>
  <si>
    <t>(1.1)</t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</si>
  <si>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+ ε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</si>
  <si>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</si>
  <si>
    <r>
      <t xml:space="preserve">is the value of the response variable in the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th trial (or observation)</t>
    </r>
  </si>
  <si>
    <r>
      <t>is a random variable, since it is a function of the random term ε</t>
    </r>
    <r>
      <rPr>
        <vertAlign val="subscript"/>
        <sz val="10"/>
        <rFont val="Times New Roman"/>
        <family val="1"/>
      </rPr>
      <t>i</t>
    </r>
  </si>
  <si>
    <r>
      <t>β</t>
    </r>
    <r>
      <rPr>
        <i/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β</t>
    </r>
    <r>
      <rPr>
        <i/>
        <vertAlign val="subscript"/>
        <sz val="10"/>
        <rFont val="Times New Roman"/>
        <family val="1"/>
      </rPr>
      <t>1</t>
    </r>
  </si>
  <si>
    <t>are parameters (or coefficients)</t>
  </si>
  <si>
    <r>
      <t>β</t>
    </r>
    <r>
      <rPr>
        <i/>
        <vertAlign val="subscript"/>
        <sz val="10"/>
        <rFont val="Times New Roman"/>
        <family val="1"/>
      </rPr>
      <t>0</t>
    </r>
    <r>
      <rPr>
        <sz val="10"/>
        <rFont val="Arial"/>
      </rPr>
      <t/>
    </r>
  </si>
  <si>
    <r>
      <t xml:space="preserve">the </t>
    </r>
    <r>
      <rPr>
        <i/>
        <sz val="10"/>
        <rFont val="Times New Roman"/>
        <family val="1"/>
      </rPr>
      <t>slope</t>
    </r>
    <r>
      <rPr>
        <sz val="10"/>
        <rFont val="Times New Roman"/>
        <family val="1"/>
      </rPr>
      <t xml:space="preserve">, indicates the change in the mean of the probability distribution of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(i.e., </t>
    </r>
    <r>
      <rPr>
        <i/>
        <sz val="10"/>
        <rFont val="Times New Roman"/>
        <family val="1"/>
      </rPr>
      <t>E{Y}</t>
    </r>
    <r>
      <rPr>
        <sz val="10"/>
        <rFont val="Times New Roman"/>
        <family val="1"/>
      </rPr>
      <t xml:space="preserve">) per unit increase in </t>
    </r>
    <r>
      <rPr>
        <i/>
        <sz val="10"/>
        <rFont val="Times New Roman"/>
        <family val="1"/>
      </rPr>
      <t>X</t>
    </r>
  </si>
  <si>
    <r>
      <t>β</t>
    </r>
    <r>
      <rPr>
        <i/>
        <vertAlign val="subscript"/>
        <sz val="10"/>
        <rFont val="Times New Roman"/>
        <family val="1"/>
      </rPr>
      <t>1</t>
    </r>
  </si>
  <si>
    <r>
      <t xml:space="preserve">the </t>
    </r>
    <r>
      <rPr>
        <i/>
        <sz val="10"/>
        <rFont val="Times New Roman"/>
        <family val="1"/>
      </rPr>
      <t>intercept</t>
    </r>
    <r>
      <rPr>
        <sz val="10"/>
        <rFont val="Times New Roman"/>
        <family val="1"/>
      </rPr>
      <t xml:space="preserve">, corresponds to the mean of the probability distribution of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(i.e., </t>
    </r>
    <r>
      <rPr>
        <i/>
        <sz val="10"/>
        <rFont val="Times New Roman"/>
        <family val="1"/>
      </rPr>
      <t>E{Y}</t>
    </r>
    <r>
      <rPr>
        <sz val="10"/>
        <rFont val="Times New Roman"/>
        <family val="1"/>
      </rPr>
      <t xml:space="preserve">) at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=0 (only meaningful when the scope of the model includes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=0).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</si>
  <si>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</si>
  <si>
    <r>
      <t>is a known constant, namely the value of the independent (or predictor) variable in the</t>
    </r>
    <r>
      <rPr>
        <i/>
        <sz val="10"/>
        <rFont val="Times New Roman"/>
        <family val="1"/>
      </rPr>
      <t xml:space="preserve"> i</t>
    </r>
    <r>
      <rPr>
        <sz val="10"/>
        <rFont val="Times New Roman"/>
        <family val="1"/>
      </rPr>
      <t>th trial</t>
    </r>
  </si>
  <si>
    <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/>
    </r>
  </si>
  <si>
    <t xml:space="preserve">is a random error term </t>
  </si>
  <si>
    <r>
      <t xml:space="preserve">with mean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} = 0 </t>
    </r>
  </si>
  <si>
    <r>
      <t xml:space="preserve">and variance </t>
    </r>
    <r>
      <rPr>
        <i/>
        <sz val="10"/>
        <rFont val="Times New Roman"/>
        <family val="1"/>
      </rPr>
      <t>σ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{ε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} = σ</t>
    </r>
    <r>
      <rPr>
        <i/>
        <vertAlign val="superscript"/>
        <sz val="10"/>
        <rFont val="Times New Roman"/>
        <family val="1"/>
      </rPr>
      <t>2</t>
    </r>
  </si>
  <si>
    <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and</t>
    </r>
    <r>
      <rPr>
        <i/>
        <sz val="10"/>
        <rFont val="Times New Roman"/>
        <family val="1"/>
      </rPr>
      <t xml:space="preserve"> ε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are uncorrelated so that their covariance is zero (i.e., </t>
    </r>
    <r>
      <rPr>
        <i/>
        <sz val="10"/>
        <rFont val="Times New Roman"/>
        <family val="1"/>
      </rPr>
      <t>σ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, ε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} = 0 for all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≠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)</t>
    </r>
  </si>
  <si>
    <t>i =</t>
  </si>
  <si>
    <r>
      <t xml:space="preserve">1, …, </t>
    </r>
    <r>
      <rPr>
        <i/>
        <sz val="10"/>
        <rFont val="Times New Roman"/>
        <family val="1"/>
      </rPr>
      <t>n</t>
    </r>
  </si>
  <si>
    <r>
      <t xml:space="preserve">implies that the responses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come from probability distributions </t>
    </r>
  </si>
  <si>
    <t>whose means are</t>
  </si>
  <si>
    <r>
      <t>E{Y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</si>
  <si>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t>and whose variances are</t>
  </si>
  <si>
    <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the same for all levels of </t>
    </r>
    <r>
      <rPr>
        <i/>
        <sz val="10"/>
        <rFont val="Times New Roman"/>
        <family val="1"/>
      </rPr>
      <t>X</t>
    </r>
  </si>
  <si>
    <r>
      <t xml:space="preserve">and that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and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are uncorrelated, since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j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are uncorrelated</t>
    </r>
  </si>
  <si>
    <t>features of the model</t>
  </si>
  <si>
    <t>(1.2)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</si>
  <si>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</si>
  <si>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r>
      <t>the mean of the probability distribution whose</t>
    </r>
    <r>
      <rPr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th trial is 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</si>
  <si>
    <t>(1.3)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</si>
  <si>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</si>
  <si>
    <t>the regression function model for (1.1)</t>
  </si>
  <si>
    <t>(1.4)</t>
  </si>
  <si>
    <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σ</t>
    </r>
    <r>
      <rPr>
        <i/>
        <vertAlign val="superscript"/>
        <sz val="10"/>
        <rFont val="Times New Roman"/>
        <family val="1"/>
      </rPr>
      <t>2</t>
    </r>
  </si>
  <si>
    <r>
      <t xml:space="preserve">the error terms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have a constant variance </t>
    </r>
    <r>
      <rPr>
        <i/>
        <sz val="10"/>
        <rFont val="Times New Roman"/>
        <family val="1"/>
      </rP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therefore the responses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have the same constant variance</t>
    </r>
  </si>
  <si>
    <t>least squares</t>
  </si>
  <si>
    <t>(1..8)</t>
  </si>
  <si>
    <r>
      <t>Q=∑(Y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–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</si>
  <si>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r>
      <t xml:space="preserve">considers the deviation of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from its expected value</t>
    </r>
  </si>
  <si>
    <r>
      <t xml:space="preserve">solve first for </t>
    </r>
    <r>
      <rPr>
        <i/>
        <sz val="10"/>
        <rFont val="Times New Roman"/>
        <family val="1"/>
      </rPr>
      <t>b</t>
    </r>
    <r>
      <rPr>
        <i/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then plug the answer into solution for </t>
    </r>
    <r>
      <rPr>
        <i/>
        <sz val="10"/>
        <rFont val="Times New Roman"/>
        <family val="1"/>
      </rPr>
      <t>b</t>
    </r>
    <r>
      <rPr>
        <i/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(see Least Squares Calculations)</t>
    </r>
  </si>
  <si>
    <r>
      <t xml:space="preserve">inferences concerning </t>
    </r>
    <r>
      <rPr>
        <i/>
        <sz val="10"/>
        <rFont val="Times New Roman"/>
        <family val="1"/>
      </rPr>
      <t>β</t>
    </r>
    <r>
      <rPr>
        <vertAlign val="subscript"/>
        <sz val="10"/>
        <rFont val="Times New Roman"/>
        <family val="1"/>
      </rPr>
      <t>1</t>
    </r>
  </si>
  <si>
    <t>(2.3a)</t>
  </si>
  <si>
    <t>mean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</si>
  <si>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β</t>
    </r>
    <r>
      <rPr>
        <vertAlign val="subscript"/>
        <sz val="10"/>
        <rFont val="Times New Roman"/>
        <family val="1"/>
      </rPr>
      <t>1</t>
    </r>
  </si>
  <si>
    <t>(2.3b)</t>
  </si>
  <si>
    <t>variance</t>
  </si>
  <si>
    <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/Σ(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</si>
  <si>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2.33</t>
  </si>
  <si>
    <r>
      <t xml:space="preserve">confidence interval for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Yh</t>
    </r>
    <r>
      <rPr>
        <sz val="10"/>
        <rFont val="Times New Roman"/>
        <family val="1"/>
      </rPr>
      <t>}</t>
    </r>
  </si>
  <si>
    <r>
      <t>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±</t>
    </r>
    <r>
      <rPr>
        <i/>
        <sz val="10"/>
        <rFont val="Times New Roman"/>
        <family val="1"/>
      </rPr>
      <t xml:space="preserve"> t</t>
    </r>
    <r>
      <rPr>
        <sz val="10"/>
        <rFont val="Times New Roman"/>
        <family val="1"/>
      </rPr>
      <t xml:space="preserve">(1 – </t>
    </r>
    <r>
      <rPr>
        <i/>
        <sz val="10"/>
        <rFont val="Times New Roman"/>
        <family val="1"/>
      </rPr>
      <t>α</t>
    </r>
    <r>
      <rPr>
        <sz val="10"/>
        <rFont val="Times New Roman"/>
        <family val="1"/>
      </rPr>
      <t xml:space="preserve">/2; </t>
    </r>
    <r>
      <rPr>
        <i/>
        <sz val="10"/>
        <rFont val="Times New Roman"/>
        <family val="1"/>
      </rPr>
      <t xml:space="preserve">n </t>
    </r>
    <r>
      <rPr>
        <sz val="10"/>
        <rFont val="Times New Roman"/>
        <family val="1"/>
      </rPr>
      <t>– 2)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{^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>}</t>
    </r>
  </si>
  <si>
    <t>2.36</t>
  </si>
  <si>
    <t>predicted limits for a new observation</t>
  </si>
  <si>
    <r>
      <t>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±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(1 – </t>
    </r>
    <r>
      <rPr>
        <i/>
        <sz val="10"/>
        <rFont val="Times New Roman"/>
        <family val="1"/>
      </rPr>
      <t>α</t>
    </r>
    <r>
      <rPr>
        <sz val="10"/>
        <rFont val="Times New Roman"/>
        <family val="1"/>
      </rPr>
      <t xml:space="preserve">/2;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– 2)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{pred}</t>
    </r>
  </si>
  <si>
    <t>2.38a</t>
  </si>
  <si>
    <r>
      <t xml:space="preserve">unbiased estimator of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{pred}</t>
    </r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</si>
  <si>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{pred} = 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>[1+(1/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)+((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/Σ(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</t>
    </r>
  </si>
  <si>
    <t>2.38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</si>
  <si>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{pred} = 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>}</t>
    </r>
  </si>
  <si>
    <t>Hourly Rate</t>
  </si>
  <si>
    <t>$/Euro Rate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</si>
</sst>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0.0"/>
    <numFmt numFmtId="165" formatCode="0.00;[Red]0.00"/>
    <numFmt numFmtId="166" formatCode="_([$€-2]\ * #,##0.00_);_([$€-2]\ * \(#,##0.00\);_([$€-2]\ * &quot;-&quot;??_);_(@_)"/>
    <numFmt numFmtId="167" formatCode="0.00_);\(0.00\)"/>
    <numFmt numFmtId="169" formatCode="0.00000"/>
    <numFmt numFmtId="175" formatCode="0.0000"/>
  </numFmts>
  <fonts count="26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u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Times New Roman"/>
      <family val="1"/>
    </font>
    <font>
      <vertAlign val="subscript"/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29"/>
      </top>
      <bottom/>
      <diagonal/>
    </border>
    <border>
      <left/>
      <right/>
      <top/>
      <bottom style="double">
        <color indexed="2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2" fontId="0" fillId="0" borderId="0" xfId="0" applyNumberFormat="1"/>
    <xf numFmtId="15" fontId="3" fillId="0" borderId="0" xfId="0" applyNumberFormat="1" applyFont="1"/>
    <xf numFmtId="2" fontId="3" fillId="0" borderId="0" xfId="0" applyNumberFormat="1" applyFont="1"/>
    <xf numFmtId="15" fontId="0" fillId="0" borderId="0" xfId="0" applyNumberFormat="1"/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5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44" fontId="4" fillId="2" borderId="3" xfId="1" applyFont="1" applyFill="1" applyBorder="1" applyAlignment="1">
      <alignment horizontal="center" wrapText="1"/>
    </xf>
    <xf numFmtId="44" fontId="0" fillId="0" borderId="0" xfId="1" applyFont="1"/>
    <xf numFmtId="165" fontId="4" fillId="2" borderId="2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166" fontId="5" fillId="3" borderId="3" xfId="2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4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167" fontId="6" fillId="6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/>
    </xf>
    <xf numFmtId="0" fontId="6" fillId="6" borderId="0" xfId="0" applyFont="1" applyFill="1"/>
    <xf numFmtId="167" fontId="6" fillId="7" borderId="0" xfId="0" applyNumberFormat="1" applyFont="1" applyFill="1" applyAlignment="1">
      <alignment horizontal="left"/>
    </xf>
    <xf numFmtId="0" fontId="14" fillId="0" borderId="0" xfId="0" applyFont="1"/>
    <xf numFmtId="0" fontId="6" fillId="7" borderId="0" xfId="0" applyFont="1" applyFill="1"/>
    <xf numFmtId="167" fontId="6" fillId="8" borderId="0" xfId="0" applyNumberFormat="1" applyFont="1" applyFill="1" applyAlignment="1">
      <alignment horizontal="left"/>
    </xf>
    <xf numFmtId="0" fontId="6" fillId="8" borderId="0" xfId="0" applyFont="1" applyFill="1"/>
    <xf numFmtId="0" fontId="6" fillId="0" borderId="0" xfId="0" applyNumberFormat="1" applyFont="1"/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/>
    <xf numFmtId="2" fontId="6" fillId="0" borderId="0" xfId="0" applyNumberFormat="1" applyFont="1" applyBorder="1" applyAlignment="1">
      <alignment horizontal="center" vertical="top" wrapText="1"/>
    </xf>
    <xf numFmtId="49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49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49" fontId="6" fillId="0" borderId="0" xfId="0" applyNumberFormat="1" applyFont="1" applyFill="1"/>
    <xf numFmtId="0" fontId="7" fillId="0" borderId="0" xfId="0" applyFont="1" applyFill="1"/>
    <xf numFmtId="49" fontId="6" fillId="8" borderId="0" xfId="0" applyNumberFormat="1" applyFont="1" applyFill="1"/>
    <xf numFmtId="49" fontId="6" fillId="6" borderId="0" xfId="0" applyNumberFormat="1" applyFont="1" applyFill="1"/>
    <xf numFmtId="49" fontId="6" fillId="9" borderId="0" xfId="0" applyNumberFormat="1" applyFont="1" applyFill="1"/>
    <xf numFmtId="0" fontId="6" fillId="9" borderId="0" xfId="0" applyFont="1" applyFill="1"/>
    <xf numFmtId="49" fontId="6" fillId="10" borderId="0" xfId="0" applyNumberFormat="1" applyFont="1" applyFill="1"/>
    <xf numFmtId="0" fontId="6" fillId="10" borderId="0" xfId="0" applyFont="1" applyFill="1"/>
    <xf numFmtId="0" fontId="6" fillId="11" borderId="0" xfId="0" applyFont="1" applyFill="1"/>
    <xf numFmtId="49" fontId="6" fillId="0" borderId="0" xfId="0" applyNumberFormat="1" applyFont="1" applyAlignment="1">
      <alignment vertical="top"/>
    </xf>
    <xf numFmtId="2" fontId="6" fillId="4" borderId="0" xfId="0" applyNumberFormat="1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8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/>
    <xf numFmtId="0" fontId="0" fillId="0" borderId="0" xfId="0" applyAlignment="1">
      <alignment vertical="top"/>
    </xf>
    <xf numFmtId="49" fontId="6" fillId="0" borderId="13" xfId="0" applyNumberFormat="1" applyFont="1" applyBorder="1"/>
    <xf numFmtId="0" fontId="6" fillId="0" borderId="13" xfId="0" applyFont="1" applyBorder="1"/>
    <xf numFmtId="0" fontId="6" fillId="0" borderId="9" xfId="0" applyFont="1" applyBorder="1"/>
    <xf numFmtId="49" fontId="6" fillId="0" borderId="0" xfId="0" applyNumberFormat="1" applyFont="1" applyBorder="1"/>
    <xf numFmtId="0" fontId="7" fillId="0" borderId="0" xfId="0" applyFont="1" applyFill="1" applyBorder="1"/>
    <xf numFmtId="49" fontId="6" fillId="0" borderId="11" xfId="0" applyNumberFormat="1" applyFont="1" applyBorder="1"/>
    <xf numFmtId="0" fontId="7" fillId="0" borderId="11" xfId="0" applyFont="1" applyFill="1" applyBorder="1"/>
    <xf numFmtId="49" fontId="6" fillId="0" borderId="8" xfId="0" applyNumberFormat="1" applyFont="1" applyBorder="1"/>
    <xf numFmtId="0" fontId="6" fillId="0" borderId="13" xfId="0" applyFont="1" applyBorder="1" applyAlignment="1">
      <alignment horizontal="center"/>
    </xf>
    <xf numFmtId="49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5" borderId="13" xfId="0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5" xfId="0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15" xfId="0" applyFont="1" applyBorder="1"/>
    <xf numFmtId="0" fontId="7" fillId="6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69" fontId="0" fillId="0" borderId="0" xfId="0" applyNumberFormat="1"/>
    <xf numFmtId="0" fontId="21" fillId="0" borderId="0" xfId="0" applyFont="1"/>
    <xf numFmtId="15" fontId="3" fillId="12" borderId="0" xfId="0" applyNumberFormat="1" applyFont="1" applyFill="1"/>
    <xf numFmtId="169" fontId="0" fillId="12" borderId="0" xfId="0" applyNumberFormat="1" applyFill="1"/>
    <xf numFmtId="175" fontId="6" fillId="0" borderId="0" xfId="0" applyNumberFormat="1" applyFont="1" applyBorder="1"/>
    <xf numFmtId="175" fontId="6" fillId="5" borderId="0" xfId="0" applyNumberFormat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-rates.com/d/EUR/USD/hist2006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H25" sqref="H25"/>
    </sheetView>
  </sheetViews>
  <sheetFormatPr defaultRowHeight="12.75"/>
  <cols>
    <col min="1" max="1" width="14" style="6" bestFit="1" customWidth="1"/>
    <col min="2" max="2" width="11.85546875" style="4" bestFit="1" customWidth="1"/>
    <col min="3" max="3" width="8.85546875" style="1" bestFit="1" customWidth="1"/>
    <col min="4" max="4" width="10.42578125" style="1" bestFit="1" customWidth="1"/>
    <col min="5" max="6" width="12.5703125" style="1" bestFit="1" customWidth="1"/>
    <col min="7" max="7" width="14.28515625" style="16" bestFit="1" customWidth="1"/>
    <col min="8" max="8" width="12.5703125" style="1" customWidth="1"/>
    <col min="9" max="9" width="9.28515625" style="13" bestFit="1" customWidth="1"/>
    <col min="10" max="10" width="11.140625" style="17" bestFit="1" customWidth="1"/>
    <col min="11" max="11" width="9.140625" style="136"/>
  </cols>
  <sheetData>
    <row r="1" spans="1:12" s="7" customFormat="1" ht="25.5">
      <c r="A1" s="8" t="s">
        <v>9</v>
      </c>
      <c r="B1" s="9" t="s">
        <v>0</v>
      </c>
      <c r="C1" s="10" t="s">
        <v>5</v>
      </c>
      <c r="D1" s="10" t="s">
        <v>6</v>
      </c>
      <c r="E1" s="10" t="s">
        <v>1</v>
      </c>
      <c r="F1" s="10" t="s">
        <v>2</v>
      </c>
      <c r="G1" s="14" t="s">
        <v>3</v>
      </c>
      <c r="H1" s="11" t="s">
        <v>4</v>
      </c>
      <c r="I1" s="12" t="s">
        <v>7</v>
      </c>
      <c r="J1" s="18" t="s">
        <v>8</v>
      </c>
      <c r="K1" s="12" t="s">
        <v>167</v>
      </c>
    </row>
    <row r="2" spans="1:12">
      <c r="A2" s="5">
        <v>1</v>
      </c>
      <c r="B2" s="2">
        <v>38727</v>
      </c>
      <c r="C2" s="3">
        <v>20</v>
      </c>
      <c r="D2" s="3">
        <v>20</v>
      </c>
      <c r="E2" s="3">
        <f>C2</f>
        <v>20</v>
      </c>
      <c r="F2" s="3">
        <f>D2</f>
        <v>20</v>
      </c>
      <c r="G2" s="15">
        <f t="shared" ref="G2:G19" si="0">E2-F2</f>
        <v>0</v>
      </c>
      <c r="H2" s="3">
        <f>320+(C2)</f>
        <v>340</v>
      </c>
      <c r="I2" s="13">
        <f>C2*$E$24</f>
        <v>400</v>
      </c>
      <c r="J2" s="17">
        <f>I2*K2</f>
        <v>330.76</v>
      </c>
      <c r="K2" s="136">
        <v>0.82689999999999997</v>
      </c>
    </row>
    <row r="3" spans="1:12">
      <c r="A3" s="5">
        <f t="shared" ref="A3:A19" si="1">A2+1</f>
        <v>2</v>
      </c>
      <c r="B3" s="2">
        <f>B2+7</f>
        <v>38734</v>
      </c>
      <c r="C3" s="3">
        <v>23.5</v>
      </c>
      <c r="D3" s="3">
        <v>20</v>
      </c>
      <c r="E3" s="3">
        <f t="shared" ref="E3:E19" si="2">E2+C3</f>
        <v>43.5</v>
      </c>
      <c r="F3" s="3">
        <f t="shared" ref="F3:F19" si="3">F2+D3</f>
        <v>40</v>
      </c>
      <c r="G3" s="15">
        <f t="shared" si="0"/>
        <v>3.5</v>
      </c>
      <c r="H3" s="3">
        <f>H2+C3</f>
        <v>363.5</v>
      </c>
      <c r="I3" s="13">
        <f>C3*$E$24</f>
        <v>470</v>
      </c>
      <c r="K3" s="137">
        <v>0.82450000000000001</v>
      </c>
      <c r="L3" s="13"/>
    </row>
    <row r="4" spans="1:12">
      <c r="A4" s="5">
        <f t="shared" si="1"/>
        <v>3</v>
      </c>
      <c r="B4" s="2">
        <f t="shared" ref="B4:B19" si="4">B3+7</f>
        <v>38741</v>
      </c>
      <c r="C4" s="3">
        <v>9.5</v>
      </c>
      <c r="D4" s="3">
        <v>16</v>
      </c>
      <c r="E4" s="3">
        <f t="shared" si="2"/>
        <v>53</v>
      </c>
      <c r="F4" s="3">
        <f t="shared" si="3"/>
        <v>56</v>
      </c>
      <c r="G4" s="15">
        <f t="shared" si="0"/>
        <v>-3</v>
      </c>
      <c r="H4" s="3">
        <f t="shared" ref="H4:H19" si="5">H3+C4</f>
        <v>373</v>
      </c>
      <c r="I4" s="13">
        <f>C4*$E$24</f>
        <v>190</v>
      </c>
      <c r="K4" s="137">
        <v>0.81720000000000004</v>
      </c>
      <c r="L4" s="13"/>
    </row>
    <row r="5" spans="1:12">
      <c r="A5" s="5">
        <f t="shared" si="1"/>
        <v>4</v>
      </c>
      <c r="B5" s="2">
        <f t="shared" si="4"/>
        <v>38748</v>
      </c>
      <c r="C5" s="3">
        <v>18.5</v>
      </c>
      <c r="D5" s="3">
        <v>20</v>
      </c>
      <c r="E5" s="3">
        <f t="shared" si="2"/>
        <v>71.5</v>
      </c>
      <c r="F5" s="3">
        <f t="shared" si="3"/>
        <v>76</v>
      </c>
      <c r="G5" s="15">
        <f t="shared" si="0"/>
        <v>-4.5</v>
      </c>
      <c r="H5" s="3">
        <f t="shared" si="5"/>
        <v>391.5</v>
      </c>
      <c r="I5" s="13">
        <f>C5*$E$24</f>
        <v>370</v>
      </c>
      <c r="K5" s="137">
        <v>0.82689999999999997</v>
      </c>
      <c r="L5" s="13"/>
    </row>
    <row r="6" spans="1:12">
      <c r="A6" s="5">
        <f t="shared" si="1"/>
        <v>5</v>
      </c>
      <c r="B6" s="2">
        <f t="shared" si="4"/>
        <v>38755</v>
      </c>
      <c r="C6" s="3">
        <v>12</v>
      </c>
      <c r="D6" s="3">
        <v>20</v>
      </c>
      <c r="E6" s="3">
        <f t="shared" si="2"/>
        <v>83.5</v>
      </c>
      <c r="F6" s="3">
        <f t="shared" si="3"/>
        <v>96</v>
      </c>
      <c r="G6" s="15">
        <f t="shared" si="0"/>
        <v>-12.5</v>
      </c>
      <c r="H6" s="3">
        <f t="shared" si="5"/>
        <v>403.5</v>
      </c>
      <c r="I6" s="13">
        <f>C6*$E$24</f>
        <v>240</v>
      </c>
      <c r="K6" s="137">
        <v>0.83330000000000004</v>
      </c>
      <c r="L6" s="13"/>
    </row>
    <row r="7" spans="1:12">
      <c r="A7" s="5">
        <f t="shared" si="1"/>
        <v>6</v>
      </c>
      <c r="B7" s="2">
        <f t="shared" si="4"/>
        <v>38762</v>
      </c>
      <c r="C7" s="3">
        <v>28.5</v>
      </c>
      <c r="D7" s="3">
        <v>20</v>
      </c>
      <c r="E7" s="3">
        <f t="shared" si="2"/>
        <v>112</v>
      </c>
      <c r="F7" s="3">
        <f t="shared" si="3"/>
        <v>116</v>
      </c>
      <c r="G7" s="15">
        <f t="shared" si="0"/>
        <v>-4</v>
      </c>
      <c r="H7" s="3">
        <f t="shared" si="5"/>
        <v>432</v>
      </c>
      <c r="I7" s="13">
        <f>C7*$E$23</f>
        <v>712.5</v>
      </c>
      <c r="K7" s="137">
        <v>0.84060000000000001</v>
      </c>
    </row>
    <row r="8" spans="1:12">
      <c r="A8" s="5">
        <f t="shared" si="1"/>
        <v>7</v>
      </c>
      <c r="B8" s="2">
        <f t="shared" si="4"/>
        <v>38769</v>
      </c>
      <c r="C8" s="3">
        <v>18</v>
      </c>
      <c r="D8" s="3">
        <v>20</v>
      </c>
      <c r="E8" s="3">
        <f t="shared" si="2"/>
        <v>130</v>
      </c>
      <c r="F8" s="3">
        <f t="shared" si="3"/>
        <v>136</v>
      </c>
      <c r="G8" s="15">
        <f t="shared" si="0"/>
        <v>-6</v>
      </c>
      <c r="H8" s="3">
        <f t="shared" si="5"/>
        <v>450</v>
      </c>
      <c r="I8" s="13">
        <f>C8*$E$23</f>
        <v>450</v>
      </c>
      <c r="K8" s="137">
        <v>0.83720000000000006</v>
      </c>
      <c r="L8" s="13"/>
    </row>
    <row r="9" spans="1:12">
      <c r="A9" s="5">
        <f t="shared" si="1"/>
        <v>8</v>
      </c>
      <c r="B9" s="2">
        <f t="shared" si="4"/>
        <v>38776</v>
      </c>
      <c r="C9" s="3">
        <v>20.5</v>
      </c>
      <c r="D9" s="3">
        <v>20</v>
      </c>
      <c r="E9" s="3">
        <f t="shared" si="2"/>
        <v>150.5</v>
      </c>
      <c r="F9" s="3">
        <f t="shared" si="3"/>
        <v>156</v>
      </c>
      <c r="G9" s="15">
        <f t="shared" si="0"/>
        <v>-5.5</v>
      </c>
      <c r="H9" s="3">
        <f t="shared" si="5"/>
        <v>470.5</v>
      </c>
      <c r="I9" s="13">
        <f>C9*$E$23</f>
        <v>512.5</v>
      </c>
      <c r="K9" s="137">
        <v>0.84350000000000003</v>
      </c>
      <c r="L9" s="13"/>
    </row>
    <row r="10" spans="1:12">
      <c r="A10" s="5">
        <f t="shared" si="1"/>
        <v>9</v>
      </c>
      <c r="B10" s="2">
        <f t="shared" si="4"/>
        <v>38783</v>
      </c>
      <c r="C10" s="3">
        <v>12.5</v>
      </c>
      <c r="D10" s="3">
        <v>20</v>
      </c>
      <c r="E10" s="3">
        <f t="shared" si="2"/>
        <v>163</v>
      </c>
      <c r="F10" s="3">
        <f t="shared" si="3"/>
        <v>176</v>
      </c>
      <c r="G10" s="15">
        <f t="shared" si="0"/>
        <v>-13</v>
      </c>
      <c r="H10" s="3">
        <f t="shared" si="5"/>
        <v>483</v>
      </c>
      <c r="I10" s="13">
        <f>C10*$E$24</f>
        <v>250</v>
      </c>
      <c r="K10" s="137">
        <v>0.83020000000000005</v>
      </c>
      <c r="L10" s="13"/>
    </row>
    <row r="11" spans="1:12">
      <c r="A11" s="5">
        <f t="shared" si="1"/>
        <v>10</v>
      </c>
      <c r="B11" s="2">
        <f t="shared" si="4"/>
        <v>38790</v>
      </c>
      <c r="C11" s="3">
        <v>0</v>
      </c>
      <c r="D11" s="3">
        <v>0</v>
      </c>
      <c r="E11" s="3">
        <f t="shared" si="2"/>
        <v>163</v>
      </c>
      <c r="F11" s="3">
        <f t="shared" si="3"/>
        <v>176</v>
      </c>
      <c r="G11" s="15">
        <f t="shared" si="0"/>
        <v>-13</v>
      </c>
      <c r="H11" s="3">
        <f t="shared" si="5"/>
        <v>483</v>
      </c>
      <c r="I11" s="13">
        <f>C11*$E$24</f>
        <v>0</v>
      </c>
      <c r="K11" s="137">
        <v>0.83809999999999996</v>
      </c>
      <c r="L11" s="13"/>
    </row>
    <row r="12" spans="1:12">
      <c r="A12" s="5">
        <f t="shared" si="1"/>
        <v>11</v>
      </c>
      <c r="B12" s="2">
        <f t="shared" si="4"/>
        <v>38797</v>
      </c>
      <c r="C12" s="3">
        <v>23.5</v>
      </c>
      <c r="D12" s="3">
        <v>20</v>
      </c>
      <c r="E12" s="3">
        <f t="shared" si="2"/>
        <v>186.5</v>
      </c>
      <c r="F12" s="3">
        <f t="shared" si="3"/>
        <v>196</v>
      </c>
      <c r="G12" s="15">
        <f t="shared" si="0"/>
        <v>-9.5</v>
      </c>
      <c r="H12" s="3">
        <f t="shared" si="5"/>
        <v>506.5</v>
      </c>
      <c r="I12" s="13">
        <f>C12*$E$24</f>
        <v>470</v>
      </c>
      <c r="K12" s="137">
        <v>0.82150000000000001</v>
      </c>
      <c r="L12" s="13"/>
    </row>
    <row r="13" spans="1:12">
      <c r="A13" s="5">
        <f t="shared" si="1"/>
        <v>12</v>
      </c>
      <c r="B13" s="2">
        <f t="shared" si="4"/>
        <v>38804</v>
      </c>
      <c r="C13" s="3">
        <v>16</v>
      </c>
      <c r="D13" s="3">
        <v>20</v>
      </c>
      <c r="E13" s="3">
        <f t="shared" si="2"/>
        <v>202.5</v>
      </c>
      <c r="F13" s="3">
        <f t="shared" si="3"/>
        <v>216</v>
      </c>
      <c r="G13" s="15">
        <f t="shared" si="0"/>
        <v>-13.5</v>
      </c>
      <c r="H13" s="3">
        <f t="shared" si="5"/>
        <v>522.5</v>
      </c>
      <c r="I13" s="13">
        <f>C13*$E$24</f>
        <v>320</v>
      </c>
      <c r="K13" s="137">
        <v>0.83120000000000005</v>
      </c>
      <c r="L13" s="13"/>
    </row>
    <row r="14" spans="1:12">
      <c r="A14" s="5">
        <f t="shared" si="1"/>
        <v>13</v>
      </c>
      <c r="B14" s="2">
        <f t="shared" si="4"/>
        <v>38811</v>
      </c>
      <c r="C14" s="3">
        <v>10.5</v>
      </c>
      <c r="D14" s="3">
        <v>16</v>
      </c>
      <c r="E14" s="3">
        <f t="shared" si="2"/>
        <v>213</v>
      </c>
      <c r="F14" s="3">
        <f t="shared" si="3"/>
        <v>232</v>
      </c>
      <c r="G14" s="15">
        <f t="shared" si="0"/>
        <v>-19</v>
      </c>
      <c r="H14" s="3">
        <f t="shared" si="5"/>
        <v>533</v>
      </c>
      <c r="I14" s="13">
        <f>C14*$E$25</f>
        <v>157.5</v>
      </c>
      <c r="K14" s="137">
        <v>0.82730000000000004</v>
      </c>
    </row>
    <row r="15" spans="1:12">
      <c r="A15" s="5">
        <f t="shared" si="1"/>
        <v>14</v>
      </c>
      <c r="B15" s="2">
        <f t="shared" si="4"/>
        <v>38818</v>
      </c>
      <c r="C15" s="3">
        <v>6</v>
      </c>
      <c r="D15" s="3">
        <v>20</v>
      </c>
      <c r="E15" s="3">
        <f t="shared" si="2"/>
        <v>219</v>
      </c>
      <c r="F15" s="3">
        <f t="shared" si="3"/>
        <v>252</v>
      </c>
      <c r="G15" s="15">
        <f t="shared" si="0"/>
        <v>-33</v>
      </c>
      <c r="H15" s="3">
        <f t="shared" si="5"/>
        <v>539</v>
      </c>
      <c r="I15" s="13">
        <f>C15*$E$25</f>
        <v>90</v>
      </c>
      <c r="K15" s="137">
        <v>0.82609999999999995</v>
      </c>
      <c r="L15" s="13"/>
    </row>
    <row r="16" spans="1:12">
      <c r="A16" s="5">
        <f t="shared" si="1"/>
        <v>15</v>
      </c>
      <c r="B16" s="2">
        <f t="shared" si="4"/>
        <v>38825</v>
      </c>
      <c r="C16" s="3">
        <v>11.5</v>
      </c>
      <c r="D16" s="3">
        <v>20</v>
      </c>
      <c r="E16" s="3">
        <f t="shared" si="2"/>
        <v>230.5</v>
      </c>
      <c r="F16" s="3">
        <f t="shared" si="3"/>
        <v>272</v>
      </c>
      <c r="G16" s="15">
        <f t="shared" si="0"/>
        <v>-41.5</v>
      </c>
      <c r="H16" s="3">
        <f t="shared" si="5"/>
        <v>550.5</v>
      </c>
      <c r="I16" s="13">
        <f>C16*$E$25</f>
        <v>172.5</v>
      </c>
      <c r="K16" s="137">
        <v>0.81989999999999996</v>
      </c>
      <c r="L16" s="13"/>
    </row>
    <row r="17" spans="1:12">
      <c r="A17" s="5">
        <f t="shared" si="1"/>
        <v>16</v>
      </c>
      <c r="B17" s="2">
        <f t="shared" si="4"/>
        <v>38832</v>
      </c>
      <c r="C17" s="3">
        <v>8.5</v>
      </c>
      <c r="D17" s="3">
        <v>20</v>
      </c>
      <c r="E17" s="3">
        <f t="shared" si="2"/>
        <v>239</v>
      </c>
      <c r="F17" s="3">
        <f t="shared" si="3"/>
        <v>292</v>
      </c>
      <c r="G17" s="15">
        <f t="shared" si="0"/>
        <v>-53</v>
      </c>
      <c r="H17" s="3">
        <f t="shared" si="5"/>
        <v>559</v>
      </c>
      <c r="I17" s="13">
        <f>C17*$E$25</f>
        <v>127.5</v>
      </c>
      <c r="K17" s="137">
        <v>0.80840000000000001</v>
      </c>
      <c r="L17" s="13"/>
    </row>
    <row r="18" spans="1:12">
      <c r="A18" s="5">
        <f t="shared" si="1"/>
        <v>17</v>
      </c>
      <c r="B18" s="2">
        <f t="shared" si="4"/>
        <v>38839</v>
      </c>
      <c r="C18" s="3">
        <v>12.5</v>
      </c>
      <c r="D18" s="3">
        <v>16</v>
      </c>
      <c r="E18" s="3">
        <f t="shared" si="2"/>
        <v>251.5</v>
      </c>
      <c r="F18" s="3">
        <f t="shared" si="3"/>
        <v>308</v>
      </c>
      <c r="G18" s="15">
        <f t="shared" si="0"/>
        <v>-56.5</v>
      </c>
      <c r="H18" s="3">
        <f t="shared" si="5"/>
        <v>571.5</v>
      </c>
      <c r="I18" s="13">
        <f>C18*$E$26</f>
        <v>125</v>
      </c>
      <c r="K18" s="137">
        <v>0.79220000000000002</v>
      </c>
    </row>
    <row r="19" spans="1:12">
      <c r="A19" s="5">
        <f t="shared" si="1"/>
        <v>18</v>
      </c>
      <c r="B19" s="2">
        <f t="shared" si="4"/>
        <v>38846</v>
      </c>
      <c r="C19" s="3">
        <v>21.5</v>
      </c>
      <c r="D19" s="3">
        <v>20</v>
      </c>
      <c r="E19" s="3">
        <f t="shared" si="2"/>
        <v>273</v>
      </c>
      <c r="F19" s="3">
        <f t="shared" si="3"/>
        <v>328</v>
      </c>
      <c r="G19" s="15">
        <f t="shared" si="0"/>
        <v>-55</v>
      </c>
      <c r="H19" s="3">
        <f t="shared" si="5"/>
        <v>593</v>
      </c>
      <c r="I19" s="13">
        <f>C19*$E$26</f>
        <v>215</v>
      </c>
      <c r="K19" s="137">
        <v>0.7853</v>
      </c>
      <c r="L19" s="13"/>
    </row>
    <row r="20" spans="1:12">
      <c r="A20" s="5"/>
      <c r="B20" s="138">
        <v>39379</v>
      </c>
      <c r="C20" s="3"/>
      <c r="D20" s="3"/>
      <c r="E20" s="3"/>
      <c r="F20" s="3"/>
      <c r="G20" s="15"/>
      <c r="K20" s="139">
        <v>0.70271399999999995</v>
      </c>
    </row>
    <row r="22" spans="1:12">
      <c r="E22" s="12" t="s">
        <v>166</v>
      </c>
    </row>
    <row r="23" spans="1:12">
      <c r="E23" s="13">
        <v>25</v>
      </c>
      <c r="H23" s="1">
        <f>15/3+2</f>
        <v>7</v>
      </c>
    </row>
    <row r="24" spans="1:12">
      <c r="E24" s="13">
        <v>20</v>
      </c>
      <c r="H24" s="1">
        <f>(15/3)+2</f>
        <v>7</v>
      </c>
    </row>
    <row r="25" spans="1:12">
      <c r="E25" s="13">
        <v>15</v>
      </c>
      <c r="H25" s="1">
        <f>15/(3+2)</f>
        <v>3</v>
      </c>
    </row>
    <row r="26" spans="1:12">
      <c r="E26" s="13">
        <v>10</v>
      </c>
    </row>
  </sheetData>
  <phoneticPr fontId="0" type="noConversion"/>
  <dataValidations count="2">
    <dataValidation type="whole" operator="lessThanOrEqual" allowBlank="1" showInputMessage="1" showErrorMessage="1" errorTitle="Weekly work hours" error="you cannot work more than 20 hours a week without special approval" sqref="D1:D1048576">
      <formula1>20</formula1>
    </dataValidation>
    <dataValidation type="whole" errorStyle="warning" operator="lessThanOrEqual" allowBlank="1" showInputMessage="1" showErrorMessage="1" errorTitle="this looks like too much" error="you must get permission to log more than 20 hours work in a week" sqref="C1:C1048576">
      <formula1>20</formula1>
    </dataValidation>
  </dataValidations>
  <hyperlinks>
    <hyperlink ref="J1" r:id="rId1"/>
  </hyperlinks>
  <pageMargins left="0.75" right="0.75" top="1" bottom="1" header="0.5" footer="0.5"/>
  <pageSetup orientation="landscape" horizontalDpi="360" verticalDpi="300" r:id="rId2"/>
  <headerFooter alignWithMargins="0">
    <oddHeader>&amp;L&amp;A&amp;R&amp;P of &amp;N</oddHeader>
    <oddFooter>&amp;L&amp;F&amp;R&amp;D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pane ySplit="3" topLeftCell="A4" activePane="bottomLeft" state="frozen"/>
      <selection pane="bottomLeft" activeCell="B22" sqref="B22"/>
    </sheetView>
  </sheetViews>
  <sheetFormatPr defaultRowHeight="12.75"/>
  <cols>
    <col min="1" max="1" width="7" style="28" bestFit="1" customWidth="1"/>
    <col min="2" max="2" width="8.42578125" style="28" bestFit="1" customWidth="1"/>
    <col min="3" max="3" width="7" style="28" bestFit="1" customWidth="1"/>
    <col min="4" max="5" width="7.7109375" style="28" bestFit="1" customWidth="1"/>
    <col min="6" max="6" width="17.7109375" style="28" bestFit="1" customWidth="1"/>
    <col min="7" max="8" width="9.85546875" style="28" bestFit="1" customWidth="1"/>
    <col min="9" max="9" width="8.140625" style="28" bestFit="1" customWidth="1"/>
    <col min="10" max="16384" width="9.140625" style="28"/>
  </cols>
  <sheetData>
    <row r="1" spans="1:8" s="19" customFormat="1"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15</v>
      </c>
      <c r="H1" s="19" t="s">
        <v>16</v>
      </c>
    </row>
    <row r="2" spans="1:8" s="19" customFormat="1" ht="38.25">
      <c r="A2" s="19" t="s">
        <v>17</v>
      </c>
      <c r="B2" s="20" t="s">
        <v>18</v>
      </c>
      <c r="C2" s="20" t="s">
        <v>19</v>
      </c>
    </row>
    <row r="3" spans="1:8" s="23" customFormat="1" ht="15.75" thickBot="1">
      <c r="A3" s="21" t="s">
        <v>20</v>
      </c>
      <c r="B3" s="22" t="s">
        <v>21</v>
      </c>
      <c r="C3" s="22" t="s">
        <v>22</v>
      </c>
      <c r="D3" s="21" t="s">
        <v>23</v>
      </c>
      <c r="E3" s="21" t="s">
        <v>24</v>
      </c>
      <c r="F3" s="21" t="s">
        <v>25</v>
      </c>
      <c r="G3" s="21" t="s">
        <v>26</v>
      </c>
      <c r="H3" s="21" t="s">
        <v>27</v>
      </c>
    </row>
    <row r="4" spans="1:8" s="23" customFormat="1">
      <c r="A4" s="24">
        <v>1</v>
      </c>
      <c r="B4" s="25">
        <f ca="1">RANDBETWEEN(0,10)</f>
        <v>2</v>
      </c>
      <c r="C4" s="25">
        <v>3.1</v>
      </c>
      <c r="D4" s="26">
        <f ca="1">B4-B$26</f>
        <v>-2.75</v>
      </c>
      <c r="E4" s="26">
        <f>C4-C$26</f>
        <v>0.60000000000000009</v>
      </c>
      <c r="F4" s="26">
        <f ca="1">D4*E4</f>
        <v>-1.6500000000000004</v>
      </c>
      <c r="G4" s="26">
        <f t="shared" ref="G4:H6" ca="1" si="0">POWER(D4,2)</f>
        <v>7.5625</v>
      </c>
      <c r="H4" s="26">
        <f t="shared" si="0"/>
        <v>0.3600000000000001</v>
      </c>
    </row>
    <row r="5" spans="1:8" s="23" customFormat="1">
      <c r="A5" s="24">
        <f>1+A4</f>
        <v>2</v>
      </c>
      <c r="B5" s="25">
        <f t="shared" ref="B5:B23" ca="1" si="1">RANDBETWEEN(0,10)</f>
        <v>4</v>
      </c>
      <c r="C5" s="25">
        <v>2.2999999999999998</v>
      </c>
      <c r="D5" s="26">
        <f t="shared" ref="D5:E23" ca="1" si="2">B5-B$26</f>
        <v>-0.75</v>
      </c>
      <c r="E5" s="26">
        <f t="shared" si="2"/>
        <v>-0.20000000000000018</v>
      </c>
      <c r="F5" s="26">
        <f ca="1">D5*E5</f>
        <v>0.15000000000000013</v>
      </c>
      <c r="G5" s="26">
        <f t="shared" ca="1" si="0"/>
        <v>0.5625</v>
      </c>
      <c r="H5" s="26">
        <f t="shared" si="0"/>
        <v>4.000000000000007E-2</v>
      </c>
    </row>
    <row r="6" spans="1:8">
      <c r="A6" s="24">
        <f t="shared" ref="A6:A23" si="3">1+A5</f>
        <v>3</v>
      </c>
      <c r="B6" s="25">
        <f t="shared" ca="1" si="1"/>
        <v>0</v>
      </c>
      <c r="C6" s="27">
        <v>3</v>
      </c>
      <c r="D6" s="26">
        <f t="shared" ca="1" si="2"/>
        <v>-4.75</v>
      </c>
      <c r="E6" s="26">
        <f t="shared" si="2"/>
        <v>0.5</v>
      </c>
      <c r="F6" s="26">
        <f ca="1">D6*E6</f>
        <v>-2.375</v>
      </c>
      <c r="G6" s="26">
        <f t="shared" ca="1" si="0"/>
        <v>22.5625</v>
      </c>
      <c r="H6" s="26">
        <f t="shared" si="0"/>
        <v>0.25</v>
      </c>
    </row>
    <row r="7" spans="1:8">
      <c r="A7" s="24">
        <f t="shared" si="3"/>
        <v>4</v>
      </c>
      <c r="B7" s="25">
        <f t="shared" ca="1" si="1"/>
        <v>2</v>
      </c>
      <c r="C7" s="27">
        <v>1.9</v>
      </c>
      <c r="D7" s="26">
        <f t="shared" ca="1" si="2"/>
        <v>-2.75</v>
      </c>
      <c r="E7" s="26">
        <f t="shared" si="2"/>
        <v>-0.60000000000000009</v>
      </c>
      <c r="F7" s="26">
        <f ca="1">D7*E7</f>
        <v>1.6500000000000004</v>
      </c>
      <c r="G7" s="26">
        <f ca="1">POWER(D7,2)</f>
        <v>7.5625</v>
      </c>
      <c r="H7" s="26">
        <f>POWER(E7,2)</f>
        <v>0.3600000000000001</v>
      </c>
    </row>
    <row r="8" spans="1:8">
      <c r="A8" s="24">
        <f t="shared" si="3"/>
        <v>5</v>
      </c>
      <c r="B8" s="25">
        <f t="shared" ca="1" si="1"/>
        <v>9</v>
      </c>
      <c r="C8" s="27">
        <v>2.5</v>
      </c>
      <c r="D8" s="26">
        <f t="shared" ca="1" si="2"/>
        <v>4.25</v>
      </c>
      <c r="E8" s="26">
        <f t="shared" si="2"/>
        <v>0</v>
      </c>
      <c r="F8" s="26">
        <f t="shared" ref="F8:F23" ca="1" si="4">D8*E8</f>
        <v>0</v>
      </c>
      <c r="G8" s="26">
        <f t="shared" ref="G8:H23" ca="1" si="5">POWER(D8,2)</f>
        <v>18.0625</v>
      </c>
      <c r="H8" s="26">
        <f t="shared" si="5"/>
        <v>0</v>
      </c>
    </row>
    <row r="9" spans="1:8">
      <c r="A9" s="24">
        <f t="shared" si="3"/>
        <v>6</v>
      </c>
      <c r="B9" s="25">
        <f t="shared" ca="1" si="1"/>
        <v>10</v>
      </c>
      <c r="C9" s="27">
        <v>3.7</v>
      </c>
      <c r="D9" s="26">
        <f t="shared" ca="1" si="2"/>
        <v>5.25</v>
      </c>
      <c r="E9" s="26">
        <f t="shared" si="2"/>
        <v>1.2000000000000002</v>
      </c>
      <c r="F9" s="26">
        <f t="shared" ca="1" si="4"/>
        <v>6.3000000000000007</v>
      </c>
      <c r="G9" s="26">
        <f t="shared" ca="1" si="5"/>
        <v>27.5625</v>
      </c>
      <c r="H9" s="26">
        <f t="shared" si="5"/>
        <v>1.4400000000000004</v>
      </c>
    </row>
    <row r="10" spans="1:8">
      <c r="A10" s="24">
        <f t="shared" si="3"/>
        <v>7</v>
      </c>
      <c r="B10" s="25">
        <f t="shared" ca="1" si="1"/>
        <v>9</v>
      </c>
      <c r="C10" s="27">
        <v>3.4</v>
      </c>
      <c r="D10" s="26">
        <f t="shared" ca="1" si="2"/>
        <v>4.25</v>
      </c>
      <c r="E10" s="26">
        <f t="shared" si="2"/>
        <v>0.89999999999999991</v>
      </c>
      <c r="F10" s="26">
        <f t="shared" ca="1" si="4"/>
        <v>3.8249999999999997</v>
      </c>
      <c r="G10" s="26">
        <f t="shared" ca="1" si="5"/>
        <v>18.0625</v>
      </c>
      <c r="H10" s="26">
        <f t="shared" si="5"/>
        <v>0.80999999999999983</v>
      </c>
    </row>
    <row r="11" spans="1:8">
      <c r="A11" s="24">
        <f t="shared" si="3"/>
        <v>8</v>
      </c>
      <c r="B11" s="25">
        <f t="shared" ca="1" si="1"/>
        <v>3</v>
      </c>
      <c r="C11" s="27">
        <v>2.6</v>
      </c>
      <c r="D11" s="26">
        <f t="shared" ca="1" si="2"/>
        <v>-1.75</v>
      </c>
      <c r="E11" s="26">
        <f t="shared" si="2"/>
        <v>0.10000000000000009</v>
      </c>
      <c r="F11" s="26">
        <f t="shared" ca="1" si="4"/>
        <v>-0.17500000000000016</v>
      </c>
      <c r="G11" s="26">
        <f t="shared" ca="1" si="5"/>
        <v>3.0625</v>
      </c>
      <c r="H11" s="26">
        <f t="shared" si="5"/>
        <v>1.0000000000000018E-2</v>
      </c>
    </row>
    <row r="12" spans="1:8">
      <c r="A12" s="24">
        <f t="shared" si="3"/>
        <v>9</v>
      </c>
      <c r="B12" s="25">
        <f t="shared" ca="1" si="1"/>
        <v>4</v>
      </c>
      <c r="C12" s="27">
        <v>2.8</v>
      </c>
      <c r="D12" s="26">
        <f t="shared" ca="1" si="2"/>
        <v>-0.75</v>
      </c>
      <c r="E12" s="26">
        <f t="shared" si="2"/>
        <v>0.29999999999999982</v>
      </c>
      <c r="F12" s="26">
        <f t="shared" ca="1" si="4"/>
        <v>-0.22499999999999987</v>
      </c>
      <c r="G12" s="26">
        <f t="shared" ca="1" si="5"/>
        <v>0.5625</v>
      </c>
      <c r="H12" s="26">
        <f t="shared" si="5"/>
        <v>8.99999999999999E-2</v>
      </c>
    </row>
    <row r="13" spans="1:8">
      <c r="A13" s="24">
        <f t="shared" si="3"/>
        <v>10</v>
      </c>
      <c r="B13" s="25">
        <f t="shared" ca="1" si="1"/>
        <v>8</v>
      </c>
      <c r="C13" s="27">
        <v>1.6</v>
      </c>
      <c r="D13" s="26">
        <f t="shared" ca="1" si="2"/>
        <v>3.25</v>
      </c>
      <c r="E13" s="26">
        <f t="shared" si="2"/>
        <v>-0.89999999999999991</v>
      </c>
      <c r="F13" s="26">
        <f t="shared" ca="1" si="4"/>
        <v>-2.9249999999999998</v>
      </c>
      <c r="G13" s="26">
        <f t="shared" ca="1" si="5"/>
        <v>10.5625</v>
      </c>
      <c r="H13" s="26">
        <f t="shared" si="5"/>
        <v>0.80999999999999983</v>
      </c>
    </row>
    <row r="14" spans="1:8">
      <c r="A14" s="24">
        <f t="shared" si="3"/>
        <v>11</v>
      </c>
      <c r="B14" s="25">
        <f t="shared" ca="1" si="1"/>
        <v>6</v>
      </c>
      <c r="C14" s="27">
        <v>2</v>
      </c>
      <c r="D14" s="26">
        <f t="shared" ca="1" si="2"/>
        <v>1.25</v>
      </c>
      <c r="E14" s="26">
        <f t="shared" si="2"/>
        <v>-0.5</v>
      </c>
      <c r="F14" s="26">
        <f t="shared" ca="1" si="4"/>
        <v>-0.625</v>
      </c>
      <c r="G14" s="26">
        <f t="shared" ca="1" si="5"/>
        <v>1.5625</v>
      </c>
      <c r="H14" s="26">
        <f t="shared" si="5"/>
        <v>0.25</v>
      </c>
    </row>
    <row r="15" spans="1:8">
      <c r="A15" s="24">
        <f t="shared" si="3"/>
        <v>12</v>
      </c>
      <c r="B15" s="25">
        <f t="shared" ca="1" si="1"/>
        <v>2</v>
      </c>
      <c r="C15" s="27">
        <v>2.9</v>
      </c>
      <c r="D15" s="26">
        <f t="shared" ca="1" si="2"/>
        <v>-2.75</v>
      </c>
      <c r="E15" s="26">
        <f t="shared" si="2"/>
        <v>0.39999999999999991</v>
      </c>
      <c r="F15" s="26">
        <f t="shared" ca="1" si="4"/>
        <v>-1.0999999999999996</v>
      </c>
      <c r="G15" s="26">
        <f t="shared" ca="1" si="5"/>
        <v>7.5625</v>
      </c>
      <c r="H15" s="26">
        <f t="shared" si="5"/>
        <v>0.15999999999999992</v>
      </c>
    </row>
    <row r="16" spans="1:8">
      <c r="A16" s="24">
        <f t="shared" si="3"/>
        <v>13</v>
      </c>
      <c r="B16" s="25">
        <f t="shared" ca="1" si="1"/>
        <v>10</v>
      </c>
      <c r="C16" s="27">
        <v>2.2999999999999998</v>
      </c>
      <c r="D16" s="26">
        <f t="shared" ca="1" si="2"/>
        <v>5.25</v>
      </c>
      <c r="E16" s="26">
        <f t="shared" si="2"/>
        <v>-0.20000000000000018</v>
      </c>
      <c r="F16" s="26">
        <f t="shared" ca="1" si="4"/>
        <v>-1.0500000000000009</v>
      </c>
      <c r="G16" s="26">
        <f t="shared" ca="1" si="5"/>
        <v>27.5625</v>
      </c>
      <c r="H16" s="26">
        <f t="shared" si="5"/>
        <v>4.000000000000007E-2</v>
      </c>
    </row>
    <row r="17" spans="1:8">
      <c r="A17" s="24">
        <f t="shared" si="3"/>
        <v>14</v>
      </c>
      <c r="B17" s="25">
        <f t="shared" ca="1" si="1"/>
        <v>1</v>
      </c>
      <c r="C17" s="27">
        <v>3.2</v>
      </c>
      <c r="D17" s="26">
        <f t="shared" ca="1" si="2"/>
        <v>-3.75</v>
      </c>
      <c r="E17" s="26">
        <f t="shared" si="2"/>
        <v>0.70000000000000018</v>
      </c>
      <c r="F17" s="26">
        <f t="shared" ca="1" si="4"/>
        <v>-2.6250000000000009</v>
      </c>
      <c r="G17" s="26">
        <f t="shared" ca="1" si="5"/>
        <v>14.0625</v>
      </c>
      <c r="H17" s="26">
        <f t="shared" si="5"/>
        <v>0.49000000000000027</v>
      </c>
    </row>
    <row r="18" spans="1:8">
      <c r="A18" s="24">
        <f t="shared" si="3"/>
        <v>15</v>
      </c>
      <c r="B18" s="25">
        <f t="shared" ca="1" si="1"/>
        <v>8</v>
      </c>
      <c r="C18" s="27">
        <v>1.8</v>
      </c>
      <c r="D18" s="26">
        <f t="shared" ca="1" si="2"/>
        <v>3.25</v>
      </c>
      <c r="E18" s="26">
        <f t="shared" si="2"/>
        <v>-0.7</v>
      </c>
      <c r="F18" s="26">
        <f t="shared" ca="1" si="4"/>
        <v>-2.2749999999999999</v>
      </c>
      <c r="G18" s="26">
        <f t="shared" ca="1" si="5"/>
        <v>10.5625</v>
      </c>
      <c r="H18" s="26">
        <f t="shared" si="5"/>
        <v>0.48999999999999994</v>
      </c>
    </row>
    <row r="19" spans="1:8">
      <c r="A19" s="24">
        <f t="shared" si="3"/>
        <v>16</v>
      </c>
      <c r="B19" s="25">
        <f t="shared" ca="1" si="1"/>
        <v>3</v>
      </c>
      <c r="C19" s="27">
        <v>1.4</v>
      </c>
      <c r="D19" s="26">
        <f t="shared" ca="1" si="2"/>
        <v>-1.75</v>
      </c>
      <c r="E19" s="26">
        <f t="shared" si="2"/>
        <v>-1.1000000000000001</v>
      </c>
      <c r="F19" s="26">
        <f t="shared" ca="1" si="4"/>
        <v>1.9250000000000003</v>
      </c>
      <c r="G19" s="26">
        <f t="shared" ca="1" si="5"/>
        <v>3.0625</v>
      </c>
      <c r="H19" s="26">
        <f t="shared" si="5"/>
        <v>1.2100000000000002</v>
      </c>
    </row>
    <row r="20" spans="1:8">
      <c r="A20" s="24">
        <f t="shared" si="3"/>
        <v>17</v>
      </c>
      <c r="B20" s="25">
        <f t="shared" ca="1" si="1"/>
        <v>2</v>
      </c>
      <c r="C20" s="27">
        <v>2</v>
      </c>
      <c r="D20" s="26">
        <f t="shared" ca="1" si="2"/>
        <v>-2.75</v>
      </c>
      <c r="E20" s="26">
        <f t="shared" si="2"/>
        <v>-0.5</v>
      </c>
      <c r="F20" s="26">
        <f t="shared" ca="1" si="4"/>
        <v>1.375</v>
      </c>
      <c r="G20" s="26">
        <f t="shared" ca="1" si="5"/>
        <v>7.5625</v>
      </c>
      <c r="H20" s="26">
        <f t="shared" si="5"/>
        <v>0.25</v>
      </c>
    </row>
    <row r="21" spans="1:8">
      <c r="A21" s="24">
        <f t="shared" si="3"/>
        <v>18</v>
      </c>
      <c r="B21" s="25">
        <f t="shared" ca="1" si="1"/>
        <v>8</v>
      </c>
      <c r="C21" s="27">
        <v>3.8</v>
      </c>
      <c r="D21" s="26">
        <f t="shared" ca="1" si="2"/>
        <v>3.25</v>
      </c>
      <c r="E21" s="26">
        <f t="shared" si="2"/>
        <v>1.2999999999999998</v>
      </c>
      <c r="F21" s="26">
        <f t="shared" ca="1" si="4"/>
        <v>4.2249999999999996</v>
      </c>
      <c r="G21" s="26">
        <f t="shared" ca="1" si="5"/>
        <v>10.5625</v>
      </c>
      <c r="H21" s="26">
        <f t="shared" si="5"/>
        <v>1.6899999999999995</v>
      </c>
    </row>
    <row r="22" spans="1:8">
      <c r="A22" s="24">
        <f t="shared" si="3"/>
        <v>19</v>
      </c>
      <c r="B22" s="25">
        <f t="shared" ca="1" si="1"/>
        <v>3</v>
      </c>
      <c r="C22" s="27">
        <v>2.2000000000000002</v>
      </c>
      <c r="D22" s="26">
        <f t="shared" ca="1" si="2"/>
        <v>-1.75</v>
      </c>
      <c r="E22" s="26">
        <f t="shared" si="2"/>
        <v>-0.29999999999999982</v>
      </c>
      <c r="F22" s="26">
        <f t="shared" ca="1" si="4"/>
        <v>0.52499999999999969</v>
      </c>
      <c r="G22" s="26">
        <f t="shared" ca="1" si="5"/>
        <v>3.0625</v>
      </c>
      <c r="H22" s="26">
        <f t="shared" si="5"/>
        <v>8.99999999999999E-2</v>
      </c>
    </row>
    <row r="23" spans="1:8">
      <c r="A23" s="24">
        <f t="shared" si="3"/>
        <v>20</v>
      </c>
      <c r="B23" s="25">
        <f t="shared" ca="1" si="1"/>
        <v>1</v>
      </c>
      <c r="C23" s="27">
        <v>1.5</v>
      </c>
      <c r="D23" s="26">
        <f t="shared" ca="1" si="2"/>
        <v>-3.75</v>
      </c>
      <c r="E23" s="26">
        <f t="shared" si="2"/>
        <v>-1</v>
      </c>
      <c r="F23" s="26">
        <f t="shared" ca="1" si="4"/>
        <v>3.75</v>
      </c>
      <c r="G23" s="26">
        <f t="shared" ca="1" si="5"/>
        <v>14.0625</v>
      </c>
      <c r="H23" s="26">
        <f t="shared" si="5"/>
        <v>1</v>
      </c>
    </row>
    <row r="24" spans="1:8">
      <c r="A24" s="29" t="s">
        <v>28</v>
      </c>
      <c r="B24" s="30">
        <f t="shared" ref="B24:H24" ca="1" si="6">SUM(B4:B23)</f>
        <v>95</v>
      </c>
      <c r="C24" s="30">
        <f t="shared" si="6"/>
        <v>50</v>
      </c>
      <c r="D24" s="31">
        <f t="shared" ca="1" si="6"/>
        <v>0</v>
      </c>
      <c r="E24" s="31">
        <f t="shared" si="6"/>
        <v>0</v>
      </c>
      <c r="F24" s="31">
        <f t="shared" ca="1" si="6"/>
        <v>8.6999999999999993</v>
      </c>
      <c r="G24" s="31">
        <f t="shared" ca="1" si="6"/>
        <v>215.75</v>
      </c>
      <c r="H24" s="31">
        <f t="shared" si="6"/>
        <v>9.84</v>
      </c>
    </row>
    <row r="25" spans="1:8" s="33" customFormat="1" ht="14.25">
      <c r="A25" s="28" t="s">
        <v>29</v>
      </c>
      <c r="B25" s="32" t="s">
        <v>30</v>
      </c>
      <c r="C25" s="32" t="s">
        <v>31</v>
      </c>
    </row>
    <row r="26" spans="1:8" ht="14.25">
      <c r="B26" s="34">
        <f ca="1">AVERAGE(B4:B23)</f>
        <v>4.75</v>
      </c>
      <c r="C26" s="34">
        <f>AVERAGE(C4:C23)</f>
        <v>2.5</v>
      </c>
      <c r="F26" s="35" t="s">
        <v>32</v>
      </c>
    </row>
    <row r="28" spans="1:8" ht="14.25">
      <c r="A28" s="36" t="s">
        <v>33</v>
      </c>
      <c r="B28" s="102" t="s">
        <v>34</v>
      </c>
      <c r="C28" s="103"/>
      <c r="D28" s="103"/>
      <c r="E28" s="103"/>
      <c r="F28" s="103"/>
    </row>
    <row r="29" spans="1:8">
      <c r="A29" s="37"/>
      <c r="B29" s="38">
        <f ca="1">F$24/G$24</f>
        <v>4.0324449594438004E-2</v>
      </c>
    </row>
    <row r="30" spans="1:8" ht="14.25">
      <c r="A30" s="39" t="s">
        <v>35</v>
      </c>
      <c r="B30" s="104" t="s">
        <v>36</v>
      </c>
      <c r="C30" s="103"/>
      <c r="G30" s="40"/>
    </row>
    <row r="31" spans="1:8">
      <c r="A31" s="37"/>
      <c r="B31" s="41">
        <f ca="1">C$26-(B$29*B$26)</f>
        <v>2.3084588644264197</v>
      </c>
    </row>
    <row r="32" spans="1:8" ht="14.25">
      <c r="A32" s="42" t="s">
        <v>37</v>
      </c>
      <c r="B32" s="105" t="s">
        <v>38</v>
      </c>
      <c r="C32" s="103"/>
    </row>
    <row r="33" spans="1:2">
      <c r="A33" s="37"/>
      <c r="B33" s="43">
        <f ca="1">B$31+(B$29*5)</f>
        <v>2.5100811123986095</v>
      </c>
    </row>
    <row r="34" spans="1:2">
      <c r="A34" s="37"/>
    </row>
    <row r="35" spans="1:2">
      <c r="A35" s="37"/>
    </row>
    <row r="36" spans="1:2">
      <c r="A36" s="37"/>
    </row>
    <row r="37" spans="1:2">
      <c r="A37" s="37"/>
    </row>
    <row r="38" spans="1:2">
      <c r="A38" s="37"/>
    </row>
    <row r="39" spans="1:2">
      <c r="A39" s="37"/>
    </row>
    <row r="40" spans="1:2">
      <c r="A40" s="37"/>
    </row>
    <row r="41" spans="1:2">
      <c r="A41" s="37"/>
    </row>
    <row r="42" spans="1:2">
      <c r="A42" s="37"/>
    </row>
    <row r="43" spans="1:2">
      <c r="A43" s="37"/>
    </row>
    <row r="44" spans="1:2">
      <c r="A44" s="37"/>
    </row>
    <row r="45" spans="1:2">
      <c r="A45" s="37"/>
    </row>
    <row r="46" spans="1:2">
      <c r="A46" s="37"/>
    </row>
    <row r="47" spans="1:2">
      <c r="A47" s="37"/>
    </row>
    <row r="48" spans="1:2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44"/>
    </row>
  </sheetData>
  <mergeCells count="3">
    <mergeCell ref="B28:F28"/>
    <mergeCell ref="B30:C30"/>
    <mergeCell ref="B32:C32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ySplit="4" topLeftCell="A5" activePane="bottomLeft" state="frozen"/>
      <selection activeCell="A2" sqref="A2:C2"/>
      <selection pane="bottomLeft" activeCell="G23" sqref="G23"/>
    </sheetView>
  </sheetViews>
  <sheetFormatPr defaultRowHeight="12.75"/>
  <cols>
    <col min="1" max="1" width="6.140625" style="50" customWidth="1"/>
    <col min="2" max="2" width="12" style="28" customWidth="1"/>
    <col min="3" max="3" width="12.7109375" style="28" customWidth="1"/>
    <col min="4" max="4" width="10" style="28" bestFit="1" customWidth="1"/>
    <col min="5" max="5" width="11" style="28" bestFit="1" customWidth="1"/>
    <col min="6" max="6" width="14.42578125" style="28" bestFit="1" customWidth="1"/>
    <col min="7" max="7" width="8.140625" style="28" bestFit="1" customWidth="1"/>
    <col min="8" max="16384" width="9.140625" style="28"/>
  </cols>
  <sheetData>
    <row r="1" spans="1:6" s="19" customFormat="1"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</row>
    <row r="2" spans="1:6" s="19" customFormat="1"/>
    <row r="3" spans="1:6" s="19" customFormat="1" ht="38.25">
      <c r="D3" s="20" t="s">
        <v>39</v>
      </c>
      <c r="E3" s="19" t="s">
        <v>40</v>
      </c>
      <c r="F3" s="19" t="s">
        <v>41</v>
      </c>
    </row>
    <row r="4" spans="1:6" s="23" customFormat="1" ht="15.75" thickBot="1">
      <c r="A4" s="45" t="s">
        <v>20</v>
      </c>
      <c r="B4" s="22" t="s">
        <v>21</v>
      </c>
      <c r="C4" s="22" t="s">
        <v>22</v>
      </c>
      <c r="D4" s="21" t="s">
        <v>42</v>
      </c>
      <c r="E4" s="21" t="s">
        <v>43</v>
      </c>
      <c r="F4" s="46" t="s">
        <v>44</v>
      </c>
    </row>
    <row r="5" spans="1:6" s="23" customFormat="1">
      <c r="A5" s="24">
        <v>1</v>
      </c>
      <c r="B5" s="25">
        <f ca="1">'Least Squares Calculations'!B4</f>
        <v>2</v>
      </c>
      <c r="C5" s="25">
        <v>3.1</v>
      </c>
      <c r="D5" s="140">
        <f ca="1">'Least Squares Calculations'!B$31+('Least Squares Calculations'!B$29*'Residuals Calculations'!B5)</f>
        <v>2.3891077636152955</v>
      </c>
      <c r="E5" s="47">
        <f ca="1">C5-D5</f>
        <v>0.71089223638470456</v>
      </c>
      <c r="F5" s="47">
        <f ca="1">POWER(E5,2)</f>
        <v>0.50536777175204661</v>
      </c>
    </row>
    <row r="6" spans="1:6" s="23" customFormat="1">
      <c r="A6" s="24">
        <f>1+A5</f>
        <v>2</v>
      </c>
      <c r="B6" s="25">
        <f ca="1">'Least Squares Calculations'!B5</f>
        <v>4</v>
      </c>
      <c r="C6" s="25">
        <v>2.2999999999999998</v>
      </c>
      <c r="D6" s="140">
        <f ca="1">'Least Squares Calculations'!B$31+('Least Squares Calculations'!B$29*'Residuals Calculations'!B6)</f>
        <v>2.4697566628041718</v>
      </c>
      <c r="E6" s="47">
        <f ca="1">C6-D6</f>
        <v>-0.16975666280417201</v>
      </c>
      <c r="F6" s="47">
        <f ca="1">POWER(E6,2)</f>
        <v>2.8817324566409355E-2</v>
      </c>
    </row>
    <row r="7" spans="1:6" s="23" customFormat="1">
      <c r="A7" s="24">
        <f t="shared" ref="A7:A24" si="0">1+A6</f>
        <v>3</v>
      </c>
      <c r="B7" s="25">
        <f ca="1">'Least Squares Calculations'!B6</f>
        <v>0</v>
      </c>
      <c r="C7" s="27">
        <v>3</v>
      </c>
      <c r="D7" s="140">
        <f ca="1">'Least Squares Calculations'!B$31+('Least Squares Calculations'!B$29*'Residuals Calculations'!B7)</f>
        <v>2.3084588644264197</v>
      </c>
      <c r="E7" s="47">
        <f t="shared" ref="E7:E23" ca="1" si="1">C7-D7</f>
        <v>0.69154113557358032</v>
      </c>
      <c r="F7" s="47">
        <f t="shared" ref="F7:F23" ca="1" si="2">POWER(E7,2)</f>
        <v>0.47822914219039703</v>
      </c>
    </row>
    <row r="8" spans="1:6" s="23" customFormat="1">
      <c r="A8" s="24">
        <f t="shared" si="0"/>
        <v>4</v>
      </c>
      <c r="B8" s="25">
        <f ca="1">'Least Squares Calculations'!B7</f>
        <v>2</v>
      </c>
      <c r="C8" s="27">
        <v>1.9</v>
      </c>
      <c r="D8" s="140">
        <f ca="1">'Least Squares Calculations'!B$31+('Least Squares Calculations'!B$29*'Residuals Calculations'!B8)</f>
        <v>2.3891077636152955</v>
      </c>
      <c r="E8" s="47">
        <f t="shared" ca="1" si="1"/>
        <v>-0.48910776361529562</v>
      </c>
      <c r="F8" s="47">
        <f t="shared" ca="1" si="2"/>
        <v>0.2392264044287559</v>
      </c>
    </row>
    <row r="9" spans="1:6" s="23" customFormat="1">
      <c r="A9" s="24">
        <f t="shared" si="0"/>
        <v>5</v>
      </c>
      <c r="B9" s="25">
        <f ca="1">'Least Squares Calculations'!B8</f>
        <v>9</v>
      </c>
      <c r="C9" s="27">
        <v>2.5</v>
      </c>
      <c r="D9" s="140">
        <f ca="1">'Least Squares Calculations'!B$31+('Least Squares Calculations'!B$29*'Residuals Calculations'!B9)</f>
        <v>2.6713789107763617</v>
      </c>
      <c r="E9" s="47">
        <f t="shared" ca="1" si="1"/>
        <v>-0.17137891077636169</v>
      </c>
      <c r="F9" s="47">
        <f t="shared" ca="1" si="2"/>
        <v>2.9370731058892142E-2</v>
      </c>
    </row>
    <row r="10" spans="1:6" s="23" customFormat="1">
      <c r="A10" s="24">
        <f t="shared" si="0"/>
        <v>6</v>
      </c>
      <c r="B10" s="25">
        <f ca="1">'Least Squares Calculations'!B9</f>
        <v>10</v>
      </c>
      <c r="C10" s="27">
        <v>3.7</v>
      </c>
      <c r="D10" s="140">
        <f ca="1">'Least Squares Calculations'!B$31+('Least Squares Calculations'!B$29*'Residuals Calculations'!B10)</f>
        <v>2.7117033603707998</v>
      </c>
      <c r="E10" s="47">
        <f t="shared" ca="1" si="1"/>
        <v>0.98829663962920034</v>
      </c>
      <c r="F10" s="47">
        <f t="shared" ca="1" si="2"/>
        <v>0.97673024790236951</v>
      </c>
    </row>
    <row r="11" spans="1:6" s="23" customFormat="1">
      <c r="A11" s="24">
        <f t="shared" si="0"/>
        <v>7</v>
      </c>
      <c r="B11" s="25">
        <f ca="1">'Least Squares Calculations'!B10</f>
        <v>9</v>
      </c>
      <c r="C11" s="27">
        <v>3.4</v>
      </c>
      <c r="D11" s="140">
        <f ca="1">'Least Squares Calculations'!B$31+('Least Squares Calculations'!B$29*'Residuals Calculations'!B11)</f>
        <v>2.6713789107763617</v>
      </c>
      <c r="E11" s="47">
        <f t="shared" ca="1" si="1"/>
        <v>0.72862108922363822</v>
      </c>
      <c r="F11" s="47">
        <f t="shared" ca="1" si="2"/>
        <v>0.53088869166144093</v>
      </c>
    </row>
    <row r="12" spans="1:6" s="23" customFormat="1">
      <c r="A12" s="24">
        <f t="shared" si="0"/>
        <v>8</v>
      </c>
      <c r="B12" s="25">
        <f ca="1">'Least Squares Calculations'!B11</f>
        <v>3</v>
      </c>
      <c r="C12" s="27">
        <v>2.6</v>
      </c>
      <c r="D12" s="140">
        <f ca="1">'Least Squares Calculations'!B$31+('Least Squares Calculations'!B$29*'Residuals Calculations'!B12)</f>
        <v>2.4294322132097337</v>
      </c>
      <c r="E12" s="47">
        <f t="shared" ca="1" si="1"/>
        <v>0.17056778679026641</v>
      </c>
      <c r="F12" s="47">
        <f t="shared" ca="1" si="2"/>
        <v>2.9093369890529779E-2</v>
      </c>
    </row>
    <row r="13" spans="1:6" s="23" customFormat="1">
      <c r="A13" s="24">
        <f t="shared" si="0"/>
        <v>9</v>
      </c>
      <c r="B13" s="25">
        <f ca="1">'Least Squares Calculations'!B12</f>
        <v>4</v>
      </c>
      <c r="C13" s="27">
        <v>2.8</v>
      </c>
      <c r="D13" s="140">
        <f ca="1">'Least Squares Calculations'!B$31+('Least Squares Calculations'!B$29*'Residuals Calculations'!B13)</f>
        <v>2.4697566628041718</v>
      </c>
      <c r="E13" s="47">
        <f t="shared" ca="1" si="1"/>
        <v>0.33024333719582799</v>
      </c>
      <c r="F13" s="47">
        <f t="shared" ca="1" si="2"/>
        <v>0.10906066176223735</v>
      </c>
    </row>
    <row r="14" spans="1:6" s="23" customFormat="1">
      <c r="A14" s="24">
        <f t="shared" si="0"/>
        <v>10</v>
      </c>
      <c r="B14" s="25">
        <f ca="1">'Least Squares Calculations'!B13</f>
        <v>8</v>
      </c>
      <c r="C14" s="27">
        <v>1.6</v>
      </c>
      <c r="D14" s="140">
        <f ca="1">'Least Squares Calculations'!B$31+('Least Squares Calculations'!B$29*'Residuals Calculations'!B14)</f>
        <v>2.6310544611819235</v>
      </c>
      <c r="E14" s="47">
        <f t="shared" ca="1" si="1"/>
        <v>-1.0310544611819235</v>
      </c>
      <c r="F14" s="47">
        <f t="shared" ca="1" si="2"/>
        <v>1.0630733019231464</v>
      </c>
    </row>
    <row r="15" spans="1:6" s="23" customFormat="1">
      <c r="A15" s="24">
        <f t="shared" si="0"/>
        <v>11</v>
      </c>
      <c r="B15" s="25">
        <f ca="1">'Least Squares Calculations'!B14</f>
        <v>6</v>
      </c>
      <c r="C15" s="27">
        <v>2</v>
      </c>
      <c r="D15" s="140">
        <f ca="1">'Least Squares Calculations'!B$31+('Least Squares Calculations'!B$29*'Residuals Calculations'!B15)</f>
        <v>2.5504055619930477</v>
      </c>
      <c r="E15" s="47">
        <f t="shared" ca="1" si="1"/>
        <v>-0.55040556199304769</v>
      </c>
      <c r="F15" s="47">
        <f t="shared" ca="1" si="2"/>
        <v>0.30294628267288265</v>
      </c>
    </row>
    <row r="16" spans="1:6" s="23" customFormat="1">
      <c r="A16" s="24">
        <f t="shared" si="0"/>
        <v>12</v>
      </c>
      <c r="B16" s="25">
        <f ca="1">'Least Squares Calculations'!B15</f>
        <v>2</v>
      </c>
      <c r="C16" s="27">
        <v>2.9</v>
      </c>
      <c r="D16" s="140">
        <f ca="1">'Least Squares Calculations'!B$31+('Least Squares Calculations'!B$29*'Residuals Calculations'!B16)</f>
        <v>2.3891077636152955</v>
      </c>
      <c r="E16" s="47">
        <f t="shared" ca="1" si="1"/>
        <v>0.51089223638470438</v>
      </c>
      <c r="F16" s="47">
        <f t="shared" ca="1" si="2"/>
        <v>0.26101087719816468</v>
      </c>
    </row>
    <row r="17" spans="1:6" s="23" customFormat="1">
      <c r="A17" s="24">
        <f t="shared" si="0"/>
        <v>13</v>
      </c>
      <c r="B17" s="25">
        <f ca="1">'Least Squares Calculations'!B16</f>
        <v>10</v>
      </c>
      <c r="C17" s="27">
        <v>2.2999999999999998</v>
      </c>
      <c r="D17" s="140">
        <f ca="1">'Least Squares Calculations'!B$31+('Least Squares Calculations'!B$29*'Residuals Calculations'!B17)</f>
        <v>2.7117033603707998</v>
      </c>
      <c r="E17" s="47">
        <f t="shared" ca="1" si="1"/>
        <v>-0.41170336037080002</v>
      </c>
      <c r="F17" s="47">
        <f t="shared" ca="1" si="2"/>
        <v>0.16949965694060884</v>
      </c>
    </row>
    <row r="18" spans="1:6" s="23" customFormat="1">
      <c r="A18" s="24">
        <f t="shared" si="0"/>
        <v>14</v>
      </c>
      <c r="B18" s="25">
        <f ca="1">'Least Squares Calculations'!B17</f>
        <v>1</v>
      </c>
      <c r="C18" s="27">
        <v>3.2</v>
      </c>
      <c r="D18" s="140">
        <f ca="1">'Least Squares Calculations'!B$31+('Least Squares Calculations'!B$29*'Residuals Calculations'!B18)</f>
        <v>2.3487833140208578</v>
      </c>
      <c r="E18" s="47">
        <f t="shared" ca="1" si="1"/>
        <v>0.85121668597914235</v>
      </c>
      <c r="F18" s="47">
        <f t="shared" ca="1" si="2"/>
        <v>0.72456984648931388</v>
      </c>
    </row>
    <row r="19" spans="1:6" s="23" customFormat="1">
      <c r="A19" s="24">
        <f t="shared" si="0"/>
        <v>15</v>
      </c>
      <c r="B19" s="25">
        <f ca="1">'Least Squares Calculations'!B18</f>
        <v>8</v>
      </c>
      <c r="C19" s="27">
        <v>1.8</v>
      </c>
      <c r="D19" s="140">
        <f ca="1">'Least Squares Calculations'!B$31+('Least Squares Calculations'!B$29*'Residuals Calculations'!B19)</f>
        <v>2.6310544611819235</v>
      </c>
      <c r="E19" s="47">
        <f t="shared" ca="1" si="1"/>
        <v>-0.8310544611819235</v>
      </c>
      <c r="F19" s="47">
        <f t="shared" ca="1" si="2"/>
        <v>0.69065151745037723</v>
      </c>
    </row>
    <row r="20" spans="1:6" s="23" customFormat="1">
      <c r="A20" s="24">
        <f t="shared" si="0"/>
        <v>16</v>
      </c>
      <c r="B20" s="25">
        <f ca="1">'Least Squares Calculations'!B19</f>
        <v>3</v>
      </c>
      <c r="C20" s="27">
        <v>1.4</v>
      </c>
      <c r="D20" s="140">
        <f ca="1">'Least Squares Calculations'!B$31+('Least Squares Calculations'!B$29*'Residuals Calculations'!B20)</f>
        <v>2.4294322132097337</v>
      </c>
      <c r="E20" s="47">
        <f t="shared" ca="1" si="1"/>
        <v>-1.0294322132097338</v>
      </c>
      <c r="F20" s="47">
        <f t="shared" ca="1" si="2"/>
        <v>1.0597306815938907</v>
      </c>
    </row>
    <row r="21" spans="1:6" s="23" customFormat="1">
      <c r="A21" s="24">
        <f t="shared" si="0"/>
        <v>17</v>
      </c>
      <c r="B21" s="25">
        <f ca="1">'Least Squares Calculations'!B20</f>
        <v>2</v>
      </c>
      <c r="C21" s="27">
        <v>2</v>
      </c>
      <c r="D21" s="140">
        <f ca="1">'Least Squares Calculations'!B$31+('Least Squares Calculations'!B$29*'Residuals Calculations'!B21)</f>
        <v>2.3891077636152955</v>
      </c>
      <c r="E21" s="47">
        <f t="shared" ca="1" si="1"/>
        <v>-0.38910776361529553</v>
      </c>
      <c r="F21" s="47">
        <f t="shared" ca="1" si="2"/>
        <v>0.1514048517056967</v>
      </c>
    </row>
    <row r="22" spans="1:6" s="23" customFormat="1">
      <c r="A22" s="24">
        <f t="shared" si="0"/>
        <v>18</v>
      </c>
      <c r="B22" s="25">
        <f ca="1">'Least Squares Calculations'!B21</f>
        <v>8</v>
      </c>
      <c r="C22" s="27">
        <v>3.8</v>
      </c>
      <c r="D22" s="140">
        <f ca="1">'Least Squares Calculations'!B$31+('Least Squares Calculations'!B$29*'Residuals Calculations'!B22)</f>
        <v>2.6310544611819235</v>
      </c>
      <c r="E22" s="47">
        <f t="shared" ca="1" si="1"/>
        <v>1.1689455388180763</v>
      </c>
      <c r="F22" s="47">
        <f t="shared" ca="1" si="2"/>
        <v>1.3664336727226827</v>
      </c>
    </row>
    <row r="23" spans="1:6" s="23" customFormat="1">
      <c r="A23" s="24">
        <f t="shared" si="0"/>
        <v>19</v>
      </c>
      <c r="B23" s="25">
        <f ca="1">'Least Squares Calculations'!B22</f>
        <v>3</v>
      </c>
      <c r="C23" s="27">
        <v>2.2000000000000002</v>
      </c>
      <c r="D23" s="140">
        <f ca="1">'Least Squares Calculations'!B$31+('Least Squares Calculations'!B$29*'Residuals Calculations'!B23)</f>
        <v>2.4294322132097337</v>
      </c>
      <c r="E23" s="47">
        <f t="shared" ca="1" si="1"/>
        <v>-0.2294322132097335</v>
      </c>
      <c r="F23" s="47">
        <f t="shared" ca="1" si="2"/>
        <v>5.2639140458316615E-2</v>
      </c>
    </row>
    <row r="24" spans="1:6">
      <c r="A24" s="24">
        <f t="shared" si="0"/>
        <v>20</v>
      </c>
      <c r="B24" s="25">
        <f ca="1">'Least Squares Calculations'!B23</f>
        <v>1</v>
      </c>
      <c r="C24" s="27">
        <v>1.5</v>
      </c>
      <c r="D24" s="140">
        <f ca="1">'Least Squares Calculations'!B$31+('Least Squares Calculations'!B$29*'Residuals Calculations'!B24)</f>
        <v>2.3487833140208578</v>
      </c>
      <c r="E24" s="47">
        <f ca="1">C24-D24</f>
        <v>-0.84878331402085783</v>
      </c>
      <c r="F24" s="47">
        <f ca="1">POWER(E24,2)</f>
        <v>0.72043311416023015</v>
      </c>
    </row>
    <row r="25" spans="1:6">
      <c r="A25" s="48" t="s">
        <v>28</v>
      </c>
      <c r="B25" s="49">
        <f ca="1">SUM(B5:B24)</f>
        <v>95</v>
      </c>
      <c r="C25" s="29">
        <f>SUM(C5:C24)</f>
        <v>50</v>
      </c>
      <c r="D25" s="141">
        <f ca="1">SUM(D5:D24)</f>
        <v>50.000000000000007</v>
      </c>
      <c r="E25" s="49">
        <f ca="1">SUM(E5:E24)</f>
        <v>-3.7747582837255322E-15</v>
      </c>
      <c r="F25" s="49">
        <f ca="1">SUM(F5:F24)</f>
        <v>9.4891772885283885</v>
      </c>
    </row>
    <row r="26" spans="1:6">
      <c r="A26" s="50" t="s">
        <v>29</v>
      </c>
      <c r="B26" s="51">
        <f ca="1">AVERAGE(B5:B24)</f>
        <v>4.75</v>
      </c>
      <c r="C26" s="51">
        <f>AVERAGE(C5:C24)</f>
        <v>2.5</v>
      </c>
    </row>
    <row r="27" spans="1:6" ht="14.25">
      <c r="F27" s="35" t="s">
        <v>32</v>
      </c>
    </row>
    <row r="28" spans="1:6">
      <c r="A28" s="52"/>
      <c r="B28" s="53"/>
      <c r="C28" s="33"/>
    </row>
    <row r="29" spans="1:6" ht="14.25">
      <c r="A29" s="54" t="s">
        <v>45</v>
      </c>
      <c r="B29" s="43" t="s">
        <v>46</v>
      </c>
      <c r="C29" s="43">
        <f ca="1">E$25</f>
        <v>-3.7747582837255322E-15</v>
      </c>
    </row>
    <row r="30" spans="1:6" ht="14.25">
      <c r="A30" s="55" t="s">
        <v>47</v>
      </c>
      <c r="B30" s="38" t="s">
        <v>48</v>
      </c>
      <c r="C30" s="38" t="b">
        <f ca="1">C25=D25</f>
        <v>1</v>
      </c>
    </row>
    <row r="31" spans="1:6" ht="14.25">
      <c r="A31" s="56" t="s">
        <v>49</v>
      </c>
      <c r="B31" s="57" t="s">
        <v>50</v>
      </c>
      <c r="C31" s="57">
        <f ca="1">B$25*E$25</f>
        <v>-3.5860203695392556E-13</v>
      </c>
    </row>
    <row r="32" spans="1:6" ht="14.25">
      <c r="A32" s="58" t="s">
        <v>51</v>
      </c>
      <c r="B32" s="59" t="s">
        <v>52</v>
      </c>
      <c r="C32" s="59">
        <f ca="1">D$25*E$25</f>
        <v>-1.8873791418627664E-13</v>
      </c>
    </row>
    <row r="34" spans="1:6" ht="14.25">
      <c r="A34" s="28" t="s">
        <v>53</v>
      </c>
    </row>
    <row r="35" spans="1:6" ht="14.25">
      <c r="A35" s="28"/>
      <c r="B35" s="28" t="s">
        <v>54</v>
      </c>
      <c r="C35" s="28" t="s">
        <v>55</v>
      </c>
    </row>
    <row r="36" spans="1:6" ht="14.25">
      <c r="A36" s="28"/>
      <c r="B36" s="28" t="s">
        <v>56</v>
      </c>
      <c r="C36" s="28" t="s">
        <v>57</v>
      </c>
    </row>
    <row r="37" spans="1:6" ht="14.25">
      <c r="A37" s="28"/>
      <c r="B37" s="28" t="s">
        <v>58</v>
      </c>
      <c r="C37" s="28" t="s">
        <v>59</v>
      </c>
    </row>
    <row r="38" spans="1:6">
      <c r="A38" s="28"/>
      <c r="B38" s="106" t="s">
        <v>60</v>
      </c>
      <c r="C38" s="106"/>
      <c r="E38" s="60">
        <f ca="1">(D$25-C$26)+(C$25-D$25)</f>
        <v>47.5</v>
      </c>
    </row>
    <row r="40" spans="1:6" ht="15.75">
      <c r="A40" s="61" t="s">
        <v>61</v>
      </c>
      <c r="B40" s="107" t="s">
        <v>62</v>
      </c>
      <c r="C40" s="107"/>
      <c r="D40" s="107"/>
      <c r="E40" s="107"/>
      <c r="F40" s="62">
        <f ca="1">F25</f>
        <v>9.4891772885283885</v>
      </c>
    </row>
    <row r="41" spans="1:6" ht="15.75">
      <c r="A41" s="61" t="s">
        <v>63</v>
      </c>
      <c r="B41" s="107" t="s">
        <v>64</v>
      </c>
      <c r="C41" s="107"/>
      <c r="D41" s="107"/>
      <c r="E41" s="107"/>
      <c r="F41" s="63">
        <f ca="1">F40/(A24-2)</f>
        <v>0.52717651602935489</v>
      </c>
    </row>
    <row r="42" spans="1:6" ht="15.75">
      <c r="A42" s="61" t="s">
        <v>65</v>
      </c>
      <c r="B42" s="108" t="s">
        <v>66</v>
      </c>
      <c r="C42" s="103"/>
      <c r="D42" s="103"/>
      <c r="E42" s="103"/>
      <c r="F42" s="63">
        <f ca="1">F41</f>
        <v>0.52717651602935489</v>
      </c>
    </row>
    <row r="43" spans="1:6" ht="15.75">
      <c r="B43" s="107" t="s">
        <v>67</v>
      </c>
      <c r="C43" s="107"/>
      <c r="D43" s="107"/>
      <c r="E43" s="107"/>
      <c r="F43" s="63">
        <f ca="1">SQRT(F42)</f>
        <v>0.72606922261541629</v>
      </c>
    </row>
  </sheetData>
  <mergeCells count="5">
    <mergeCell ref="B38:C38"/>
    <mergeCell ref="B40:E40"/>
    <mergeCell ref="B41:E41"/>
    <mergeCell ref="B42:E42"/>
    <mergeCell ref="B43:E43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opLeftCell="A7" workbookViewId="0">
      <selection activeCell="A2" sqref="A2:H2"/>
    </sheetView>
  </sheetViews>
  <sheetFormatPr defaultRowHeight="12.75"/>
  <cols>
    <col min="1" max="1" width="9.140625" style="28"/>
    <col min="2" max="2" width="12.7109375" style="28" bestFit="1" customWidth="1"/>
    <col min="3" max="3" width="13.5703125" style="28" bestFit="1" customWidth="1"/>
    <col min="4" max="4" width="11.7109375" style="28" bestFit="1" customWidth="1"/>
    <col min="5" max="16384" width="9.140625" style="28"/>
  </cols>
  <sheetData>
    <row r="1" spans="1:9" ht="15" thickTop="1">
      <c r="A1" s="123" t="s">
        <v>53</v>
      </c>
      <c r="B1" s="124"/>
      <c r="C1" s="124"/>
      <c r="D1" s="124"/>
      <c r="E1" s="124"/>
      <c r="F1" s="124"/>
      <c r="G1" s="124"/>
      <c r="H1" s="125"/>
      <c r="I1" s="64"/>
    </row>
    <row r="2" spans="1:9" ht="14.25">
      <c r="A2" s="65"/>
      <c r="B2" s="66" t="s">
        <v>54</v>
      </c>
      <c r="C2" s="114" t="s">
        <v>55</v>
      </c>
      <c r="D2" s="114"/>
      <c r="E2" s="114"/>
      <c r="F2" s="114"/>
      <c r="G2" s="114"/>
      <c r="H2" s="117"/>
      <c r="I2" s="64"/>
    </row>
    <row r="3" spans="1:9" ht="14.25">
      <c r="A3" s="65"/>
      <c r="B3" s="66" t="s">
        <v>56</v>
      </c>
      <c r="C3" s="114" t="s">
        <v>57</v>
      </c>
      <c r="D3" s="114"/>
      <c r="E3" s="114"/>
      <c r="F3" s="114"/>
      <c r="G3" s="114"/>
      <c r="H3" s="117"/>
      <c r="I3" s="64"/>
    </row>
    <row r="4" spans="1:9" ht="14.25">
      <c r="A4" s="65"/>
      <c r="B4" s="66" t="s">
        <v>58</v>
      </c>
      <c r="C4" s="114" t="s">
        <v>59</v>
      </c>
      <c r="D4" s="114"/>
      <c r="E4" s="114"/>
      <c r="F4" s="114"/>
      <c r="G4" s="114"/>
      <c r="H4" s="117"/>
      <c r="I4" s="64"/>
    </row>
    <row r="5" spans="1:9" ht="15" thickBot="1">
      <c r="A5" s="67"/>
      <c r="B5" s="118" t="s">
        <v>68</v>
      </c>
      <c r="C5" s="126"/>
      <c r="D5" s="126"/>
      <c r="E5" s="126"/>
      <c r="F5" s="126"/>
      <c r="G5" s="126"/>
      <c r="H5" s="127"/>
      <c r="I5" s="68"/>
    </row>
    <row r="6" spans="1:9" ht="14.25" thickTop="1" thickBot="1"/>
    <row r="7" spans="1:9" ht="13.5" thickTop="1">
      <c r="A7" s="128" t="s">
        <v>69</v>
      </c>
      <c r="B7" s="129"/>
      <c r="C7" s="129"/>
      <c r="D7" s="129"/>
      <c r="E7" s="129"/>
      <c r="F7" s="129"/>
      <c r="G7" s="129"/>
      <c r="H7" s="130"/>
      <c r="I7" s="68"/>
    </row>
    <row r="8" spans="1:9">
      <c r="A8" s="65"/>
      <c r="B8" s="69" t="s">
        <v>70</v>
      </c>
      <c r="C8" s="70" t="s">
        <v>71</v>
      </c>
      <c r="D8" s="70" t="s">
        <v>72</v>
      </c>
      <c r="E8" s="23"/>
      <c r="F8" s="23"/>
      <c r="G8" s="23"/>
      <c r="H8" s="71"/>
    </row>
    <row r="9" spans="1:9" ht="15">
      <c r="A9" s="65"/>
      <c r="B9" s="72" t="s">
        <v>73</v>
      </c>
      <c r="C9" s="73" t="s">
        <v>74</v>
      </c>
      <c r="D9" s="114" t="s">
        <v>75</v>
      </c>
      <c r="E9" s="115"/>
      <c r="F9" s="115"/>
      <c r="G9" s="115"/>
      <c r="H9" s="116"/>
      <c r="I9" s="68"/>
    </row>
    <row r="10" spans="1:9" ht="15">
      <c r="A10" s="65"/>
      <c r="B10" s="72" t="s">
        <v>76</v>
      </c>
      <c r="C10" s="73" t="s">
        <v>77</v>
      </c>
      <c r="D10" s="114" t="s">
        <v>78</v>
      </c>
      <c r="E10" s="114"/>
      <c r="F10" s="114"/>
      <c r="G10" s="114"/>
      <c r="H10" s="117"/>
      <c r="I10" s="64"/>
    </row>
    <row r="11" spans="1:9" ht="15.75" thickBot="1">
      <c r="A11" s="67"/>
      <c r="B11" s="74" t="s">
        <v>79</v>
      </c>
      <c r="C11" s="75" t="s">
        <v>80</v>
      </c>
      <c r="D11" s="118" t="s">
        <v>81</v>
      </c>
      <c r="E11" s="118"/>
      <c r="F11" s="118"/>
      <c r="G11" s="118"/>
      <c r="H11" s="119"/>
      <c r="I11" s="64"/>
    </row>
    <row r="12" spans="1:9" ht="14.25" thickTop="1" thickBot="1">
      <c r="A12" s="50"/>
    </row>
    <row r="13" spans="1:9" ht="13.5" thickTop="1">
      <c r="A13" s="120" t="s">
        <v>82</v>
      </c>
      <c r="B13" s="121"/>
      <c r="C13" s="121"/>
      <c r="D13" s="121"/>
      <c r="E13" s="121"/>
      <c r="F13" s="121"/>
      <c r="G13" s="121"/>
      <c r="H13" s="122"/>
      <c r="I13" s="68"/>
    </row>
    <row r="14" spans="1:9">
      <c r="A14" s="76"/>
      <c r="B14" s="77" t="s">
        <v>83</v>
      </c>
      <c r="C14" s="77" t="s">
        <v>84</v>
      </c>
      <c r="D14" s="77" t="s">
        <v>79</v>
      </c>
      <c r="E14" s="23"/>
      <c r="F14" s="23"/>
      <c r="G14" s="23"/>
      <c r="H14" s="71"/>
    </row>
    <row r="15" spans="1:9" ht="15.75" thickBot="1">
      <c r="A15" s="78"/>
      <c r="B15" s="75" t="s">
        <v>85</v>
      </c>
      <c r="C15" s="75" t="s">
        <v>86</v>
      </c>
      <c r="D15" s="75" t="s">
        <v>80</v>
      </c>
      <c r="E15" s="79"/>
      <c r="F15" s="79"/>
      <c r="G15" s="79"/>
      <c r="H15" s="80"/>
    </row>
    <row r="16" spans="1:9" ht="13.5" thickTop="1"/>
    <row r="17" spans="1:9" ht="13.5" thickBot="1"/>
    <row r="18" spans="1:9" ht="13.5" thickTop="1">
      <c r="A18" s="111" t="s">
        <v>87</v>
      </c>
      <c r="B18" s="112"/>
      <c r="C18" s="112"/>
      <c r="D18" s="112"/>
      <c r="E18" s="112"/>
      <c r="F18" s="112"/>
      <c r="G18" s="112"/>
      <c r="H18" s="113"/>
      <c r="I18" s="64"/>
    </row>
    <row r="19" spans="1:9">
      <c r="A19" s="65"/>
      <c r="B19" s="109" t="s">
        <v>88</v>
      </c>
      <c r="C19" s="109"/>
      <c r="D19" s="109"/>
      <c r="E19" s="109"/>
      <c r="F19" s="109"/>
      <c r="G19" s="109"/>
      <c r="H19" s="110"/>
      <c r="I19" s="64"/>
    </row>
    <row r="20" spans="1:9">
      <c r="A20" s="65"/>
      <c r="B20" s="109" t="s">
        <v>89</v>
      </c>
      <c r="C20" s="109"/>
      <c r="D20" s="109"/>
      <c r="E20" s="109"/>
      <c r="F20" s="109"/>
      <c r="G20" s="109"/>
      <c r="H20" s="110"/>
      <c r="I20" s="64"/>
    </row>
    <row r="21" spans="1:9">
      <c r="A21" s="65"/>
      <c r="B21" s="81" t="s">
        <v>90</v>
      </c>
      <c r="C21" s="81"/>
      <c r="D21" s="81"/>
      <c r="E21" s="23"/>
      <c r="F21" s="23"/>
      <c r="G21" s="23"/>
      <c r="H21" s="71"/>
    </row>
    <row r="22" spans="1:9">
      <c r="A22" s="65"/>
      <c r="B22" s="82" t="s">
        <v>91</v>
      </c>
      <c r="C22" s="82" t="s">
        <v>92</v>
      </c>
      <c r="D22" s="82" t="s">
        <v>93</v>
      </c>
      <c r="E22" s="23"/>
      <c r="F22" s="23"/>
      <c r="G22" s="23"/>
      <c r="H22" s="71"/>
    </row>
    <row r="23" spans="1:9" ht="13.5" thickBot="1">
      <c r="A23" s="67"/>
      <c r="B23" s="83" t="s">
        <v>94</v>
      </c>
      <c r="C23" s="83" t="s">
        <v>95</v>
      </c>
      <c r="D23" s="83" t="s">
        <v>96</v>
      </c>
      <c r="E23" s="79"/>
      <c r="F23" s="79"/>
      <c r="G23" s="79"/>
      <c r="H23" s="80"/>
    </row>
    <row r="24" spans="1:9" ht="14.25" thickTop="1" thickBot="1"/>
    <row r="25" spans="1:9" ht="13.5" thickTop="1">
      <c r="A25" s="111" t="s">
        <v>97</v>
      </c>
      <c r="B25" s="112"/>
      <c r="C25" s="112"/>
      <c r="D25" s="112"/>
      <c r="E25" s="112"/>
      <c r="F25" s="112"/>
      <c r="G25" s="112"/>
      <c r="H25" s="113"/>
      <c r="I25" s="64"/>
    </row>
    <row r="26" spans="1:9">
      <c r="A26" s="65"/>
      <c r="B26" s="109" t="s">
        <v>98</v>
      </c>
      <c r="C26" s="109"/>
      <c r="D26" s="109"/>
      <c r="E26" s="109"/>
      <c r="F26" s="109"/>
      <c r="G26" s="109"/>
      <c r="H26" s="110"/>
      <c r="I26" s="64"/>
    </row>
    <row r="27" spans="1:9">
      <c r="A27" s="65"/>
      <c r="B27" s="81" t="s">
        <v>99</v>
      </c>
      <c r="C27" s="81"/>
      <c r="D27" s="81"/>
      <c r="E27" s="23"/>
      <c r="F27" s="23"/>
      <c r="G27" s="23"/>
      <c r="H27" s="71"/>
    </row>
    <row r="28" spans="1:9" ht="15.75">
      <c r="A28" s="65"/>
      <c r="B28" s="82" t="s">
        <v>100</v>
      </c>
      <c r="C28" s="82" t="s">
        <v>101</v>
      </c>
      <c r="D28" s="82" t="s">
        <v>102</v>
      </c>
      <c r="E28" s="23"/>
      <c r="F28" s="23"/>
      <c r="G28" s="23"/>
      <c r="H28" s="71"/>
    </row>
    <row r="29" spans="1:9" ht="13.5" thickBot="1">
      <c r="A29" s="67"/>
      <c r="B29" s="83" t="s">
        <v>103</v>
      </c>
      <c r="C29" s="83" t="s">
        <v>104</v>
      </c>
      <c r="D29" s="83" t="s">
        <v>105</v>
      </c>
      <c r="E29" s="79"/>
      <c r="F29" s="79"/>
      <c r="G29" s="79"/>
      <c r="H29" s="80"/>
    </row>
    <row r="30" spans="1:9" ht="13.5" thickTop="1"/>
  </sheetData>
  <mergeCells count="15">
    <mergeCell ref="A7:H7"/>
    <mergeCell ref="A1:H1"/>
    <mergeCell ref="C2:H2"/>
    <mergeCell ref="C3:H3"/>
    <mergeCell ref="C4:H4"/>
    <mergeCell ref="B5:H5"/>
    <mergeCell ref="B20:H20"/>
    <mergeCell ref="A25:H25"/>
    <mergeCell ref="B26:H26"/>
    <mergeCell ref="D9:H9"/>
    <mergeCell ref="D10:H10"/>
    <mergeCell ref="D11:H11"/>
    <mergeCell ref="A13:H13"/>
    <mergeCell ref="A18:H18"/>
    <mergeCell ref="B19:H19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1" sqref="C1"/>
    </sheetView>
  </sheetViews>
  <sheetFormatPr defaultRowHeight="12.75"/>
  <cols>
    <col min="1" max="1" width="20.85546875" style="64" bestFit="1" customWidth="1"/>
    <col min="2" max="2" width="6.140625" style="61" bestFit="1" customWidth="1"/>
    <col min="3" max="3" width="18.140625" style="64" customWidth="1"/>
    <col min="4" max="4" width="10.7109375" style="98" customWidth="1"/>
    <col min="5" max="5" width="40.7109375" style="91" customWidth="1"/>
    <col min="6" max="16384" width="9.140625" style="64"/>
  </cols>
  <sheetData>
    <row r="1" spans="1:5" ht="26.25" thickTop="1">
      <c r="A1" s="84" t="s">
        <v>106</v>
      </c>
      <c r="B1" s="85" t="s">
        <v>107</v>
      </c>
      <c r="C1" s="86" t="s">
        <v>108</v>
      </c>
      <c r="D1" s="87" t="s">
        <v>109</v>
      </c>
      <c r="E1" s="88" t="s">
        <v>110</v>
      </c>
    </row>
    <row r="2" spans="1:5" ht="27">
      <c r="C2" s="89"/>
      <c r="D2" s="90"/>
      <c r="E2" s="91" t="s">
        <v>111</v>
      </c>
    </row>
    <row r="3" spans="1:5" ht="14.25">
      <c r="D3" s="90" t="s">
        <v>112</v>
      </c>
      <c r="E3" s="91" t="s">
        <v>113</v>
      </c>
    </row>
    <row r="4" spans="1:5" ht="38.25">
      <c r="D4" s="90" t="s">
        <v>114</v>
      </c>
      <c r="E4" s="91" t="s">
        <v>115</v>
      </c>
    </row>
    <row r="5" spans="1:5" ht="51">
      <c r="D5" s="90" t="s">
        <v>116</v>
      </c>
      <c r="E5" s="91" t="s">
        <v>117</v>
      </c>
    </row>
    <row r="6" spans="1:5" ht="25.5">
      <c r="D6" s="90" t="s">
        <v>118</v>
      </c>
      <c r="E6" s="91" t="s">
        <v>119</v>
      </c>
    </row>
    <row r="7" spans="1:5" ht="14.25">
      <c r="D7" s="90" t="s">
        <v>120</v>
      </c>
      <c r="E7" s="91" t="s">
        <v>121</v>
      </c>
    </row>
    <row r="8" spans="1:5" ht="14.25">
      <c r="D8" s="90"/>
      <c r="E8" s="91" t="s">
        <v>122</v>
      </c>
    </row>
    <row r="9" spans="1:5" ht="15">
      <c r="D9" s="90"/>
      <c r="E9" s="91" t="s">
        <v>123</v>
      </c>
    </row>
    <row r="10" spans="1:5" ht="28.5">
      <c r="D10" s="90"/>
      <c r="E10" s="92" t="s">
        <v>124</v>
      </c>
    </row>
    <row r="11" spans="1:5">
      <c r="D11" s="90" t="s">
        <v>125</v>
      </c>
      <c r="E11" s="91" t="s">
        <v>126</v>
      </c>
    </row>
    <row r="12" spans="1:5" ht="14.25">
      <c r="B12" s="61" t="s">
        <v>107</v>
      </c>
      <c r="C12" s="107" t="s">
        <v>127</v>
      </c>
      <c r="D12" s="103"/>
      <c r="E12" s="103"/>
    </row>
    <row r="13" spans="1:5" ht="14.25">
      <c r="C13" s="131" t="s">
        <v>128</v>
      </c>
      <c r="D13" s="131"/>
      <c r="E13" s="89" t="s">
        <v>129</v>
      </c>
    </row>
    <row r="14" spans="1:5" ht="14.25">
      <c r="C14" s="132" t="s">
        <v>130</v>
      </c>
      <c r="D14" s="133"/>
      <c r="E14" s="92" t="s">
        <v>131</v>
      </c>
    </row>
    <row r="15" spans="1:5" ht="15" thickBot="1">
      <c r="A15" s="93"/>
      <c r="B15" s="94"/>
      <c r="C15" s="134" t="s">
        <v>132</v>
      </c>
      <c r="D15" s="135"/>
      <c r="E15" s="135"/>
    </row>
    <row r="16" spans="1:5" ht="15" thickTop="1">
      <c r="A16" s="64" t="s">
        <v>133</v>
      </c>
      <c r="B16" s="61" t="s">
        <v>134</v>
      </c>
      <c r="C16" s="89" t="s">
        <v>135</v>
      </c>
      <c r="D16" s="107" t="s">
        <v>136</v>
      </c>
      <c r="E16" s="103"/>
    </row>
    <row r="17" spans="1:5" ht="14.25">
      <c r="B17" s="61" t="s">
        <v>137</v>
      </c>
      <c r="C17" s="89" t="s">
        <v>138</v>
      </c>
      <c r="D17" s="107" t="s">
        <v>139</v>
      </c>
      <c r="E17" s="103"/>
    </row>
    <row r="18" spans="1:5" ht="42.75" thickBot="1">
      <c r="A18" s="93"/>
      <c r="B18" s="94" t="s">
        <v>140</v>
      </c>
      <c r="C18" s="95" t="s">
        <v>141</v>
      </c>
      <c r="D18" s="96"/>
      <c r="E18" s="97" t="s">
        <v>142</v>
      </c>
    </row>
    <row r="19" spans="1:5" ht="15" thickTop="1">
      <c r="A19" s="64" t="s">
        <v>143</v>
      </c>
      <c r="B19" s="61" t="s">
        <v>144</v>
      </c>
      <c r="C19" s="89" t="s">
        <v>145</v>
      </c>
      <c r="D19" s="64" t="s">
        <v>146</v>
      </c>
    </row>
    <row r="20" spans="1:5" ht="14.25">
      <c r="B20" s="61" t="s">
        <v>33</v>
      </c>
      <c r="C20" s="108" t="s">
        <v>34</v>
      </c>
      <c r="D20" s="103"/>
      <c r="E20" s="103"/>
    </row>
    <row r="21" spans="1:5" ht="29.25" thickBot="1">
      <c r="A21" s="93"/>
      <c r="B21" s="94" t="s">
        <v>35</v>
      </c>
      <c r="C21" s="95" t="s">
        <v>36</v>
      </c>
      <c r="D21" s="96"/>
      <c r="E21" s="97" t="s">
        <v>147</v>
      </c>
    </row>
    <row r="22" spans="1:5" ht="15" thickTop="1">
      <c r="A22" s="64" t="s">
        <v>148</v>
      </c>
      <c r="B22" s="61" t="s">
        <v>149</v>
      </c>
      <c r="C22" s="64" t="s">
        <v>150</v>
      </c>
      <c r="E22" s="99" t="s">
        <v>151</v>
      </c>
    </row>
    <row r="23" spans="1:5" ht="15.75">
      <c r="B23" s="61" t="s">
        <v>152</v>
      </c>
      <c r="C23" s="64" t="s">
        <v>153</v>
      </c>
      <c r="E23" s="100" t="s">
        <v>154</v>
      </c>
    </row>
    <row r="25" spans="1:5" ht="14.25">
      <c r="B25" s="61" t="s">
        <v>155</v>
      </c>
      <c r="C25" s="107" t="s">
        <v>156</v>
      </c>
      <c r="D25" s="103"/>
      <c r="E25" s="28" t="s">
        <v>157</v>
      </c>
    </row>
    <row r="26" spans="1:5" ht="14.25">
      <c r="B26" s="61" t="s">
        <v>158</v>
      </c>
      <c r="C26" s="107" t="s">
        <v>159</v>
      </c>
      <c r="D26" s="103"/>
      <c r="E26" s="28" t="s">
        <v>160</v>
      </c>
    </row>
    <row r="27" spans="1:5" ht="16.5">
      <c r="B27" s="61" t="s">
        <v>161</v>
      </c>
      <c r="C27" s="107" t="s">
        <v>162</v>
      </c>
      <c r="D27" s="103"/>
      <c r="E27" s="99" t="s">
        <v>163</v>
      </c>
    </row>
    <row r="28" spans="1:5" ht="17.25" thickBot="1">
      <c r="A28" s="93"/>
      <c r="B28" s="94" t="s">
        <v>164</v>
      </c>
      <c r="C28" s="93"/>
      <c r="D28" s="96"/>
      <c r="E28" s="101" t="s">
        <v>165</v>
      </c>
    </row>
    <row r="29" spans="1:5" ht="13.5" thickTop="1"/>
  </sheetData>
  <mergeCells count="10">
    <mergeCell ref="C20:E20"/>
    <mergeCell ref="C25:D25"/>
    <mergeCell ref="C26:D26"/>
    <mergeCell ref="C27:D27"/>
    <mergeCell ref="C12:E12"/>
    <mergeCell ref="C13:D13"/>
    <mergeCell ref="C14:D14"/>
    <mergeCell ref="C15:E15"/>
    <mergeCell ref="D16:E16"/>
    <mergeCell ref="D17:E17"/>
  </mergeCells>
  <pageMargins left="0.75" right="0.75" top="1" bottom="1" header="0.5" footer="0.5"/>
  <pageSetup orientation="landscape" cellComments="atEnd" horizontalDpi="360" verticalDpi="300" r:id="rId1"/>
  <headerFooter alignWithMargins="0">
    <oddHeader>&amp;R&amp;A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Adding formulas</vt:lpstr>
      <vt:lpstr>Least Squares Calculations</vt:lpstr>
      <vt:lpstr>Residuals Calculations</vt:lpstr>
      <vt:lpstr>Sums of Squares</vt:lpstr>
      <vt:lpstr>Regression Equations</vt:lpstr>
      <vt:lpstr>'Adding formulas'!Print_Titles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E. Bergquist</dc:creator>
  <cp:lastModifiedBy>R.E. Bergquist</cp:lastModifiedBy>
  <cp:lastPrinted>2007-10-24T15:10:41Z</cp:lastPrinted>
  <dcterms:created xsi:type="dcterms:W3CDTF">2000-10-15T18:47:10Z</dcterms:created>
  <dcterms:modified xsi:type="dcterms:W3CDTF">2007-10-24T15:17:26Z</dcterms:modified>
</cp:coreProperties>
</file>