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120" windowWidth="14124" windowHeight="8676"/>
  </bookViews>
  <sheets>
    <sheet name="AFGHANISTAN MONTHLY DEATHS" sheetId="1" r:id="rId1"/>
    <sheet name="AFGHANISTAN AND IRAQ TOTALS" sheetId="2" r:id="rId2"/>
    <sheet name="NAMES" sheetId="3" r:id="rId3"/>
    <sheet name="AFGHANISTAN WOUNDED" sheetId="4" r:id="rId4"/>
  </sheets>
  <calcPr calcId="125725"/>
</workbook>
</file>

<file path=xl/calcChain.xml><?xml version="1.0" encoding="utf-8"?>
<calcChain xmlns="http://schemas.openxmlformats.org/spreadsheetml/2006/main">
  <c r="C99" i="1"/>
  <c r="B13" i="2"/>
  <c r="C13"/>
  <c r="B1" i="3"/>
  <c r="L3"/>
  <c r="M3"/>
  <c r="L4"/>
  <c r="M4"/>
  <c r="L5"/>
  <c r="M5"/>
  <c r="L6"/>
  <c r="M6"/>
  <c r="L7"/>
  <c r="M7"/>
  <c r="M8"/>
  <c r="L9"/>
  <c r="M9"/>
  <c r="L10"/>
  <c r="M10"/>
  <c r="L11"/>
  <c r="M11"/>
  <c r="L12"/>
  <c r="M12"/>
  <c r="L13"/>
  <c r="M13"/>
  <c r="L14"/>
  <c r="M14"/>
  <c r="L15"/>
  <c r="M15"/>
  <c r="L16"/>
  <c r="M16"/>
  <c r="L17"/>
  <c r="M17"/>
  <c r="L18"/>
  <c r="M18"/>
  <c r="L19"/>
  <c r="M19"/>
  <c r="L20"/>
  <c r="M20"/>
  <c r="L21"/>
  <c r="M21"/>
  <c r="L22"/>
  <c r="M22"/>
  <c r="L23"/>
  <c r="M23"/>
  <c r="L24"/>
  <c r="M24"/>
  <c r="L25"/>
  <c r="M25"/>
  <c r="L26"/>
  <c r="M26"/>
  <c r="L27"/>
  <c r="M27"/>
  <c r="L28"/>
  <c r="M28"/>
  <c r="L29"/>
  <c r="M29"/>
  <c r="L30"/>
  <c r="M30"/>
  <c r="L31"/>
  <c r="M31"/>
  <c r="L32"/>
  <c r="M32"/>
  <c r="L33"/>
  <c r="M33"/>
  <c r="L34"/>
  <c r="M34"/>
  <c r="L35"/>
  <c r="M35"/>
  <c r="L36"/>
  <c r="M36"/>
  <c r="L37"/>
  <c r="M37"/>
  <c r="L38"/>
  <c r="M38"/>
  <c r="L39"/>
  <c r="M39"/>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4"/>
  <c r="M74"/>
  <c r="L75"/>
  <c r="M75"/>
  <c r="L76"/>
  <c r="M76"/>
  <c r="L77"/>
  <c r="M77"/>
  <c r="L78"/>
  <c r="M78"/>
  <c r="L79"/>
  <c r="M79"/>
  <c r="L80"/>
  <c r="M80"/>
  <c r="L81"/>
  <c r="M81"/>
  <c r="L82"/>
  <c r="M82"/>
  <c r="L83"/>
  <c r="M83"/>
  <c r="L84"/>
  <c r="M84"/>
  <c r="L85"/>
  <c r="M85"/>
  <c r="L86"/>
  <c r="M86"/>
  <c r="L87"/>
  <c r="M87"/>
  <c r="L88"/>
  <c r="M88"/>
  <c r="L89"/>
  <c r="M89"/>
  <c r="L90"/>
  <c r="M90"/>
  <c r="L91"/>
  <c r="M91"/>
  <c r="L92"/>
  <c r="M92"/>
  <c r="L93"/>
  <c r="M93"/>
  <c r="L94"/>
  <c r="M94"/>
  <c r="L95"/>
  <c r="M95"/>
  <c r="L96"/>
  <c r="M96"/>
  <c r="L97"/>
  <c r="M97"/>
  <c r="L98"/>
  <c r="M98"/>
  <c r="L99"/>
  <c r="M99"/>
  <c r="L100"/>
  <c r="M100"/>
  <c r="L101"/>
  <c r="M101"/>
  <c r="L102"/>
  <c r="M102"/>
  <c r="L103"/>
  <c r="M103"/>
  <c r="L104"/>
  <c r="M104"/>
  <c r="L105"/>
  <c r="M105"/>
  <c r="L106"/>
  <c r="M106"/>
  <c r="L107"/>
  <c r="M107"/>
  <c r="L108"/>
  <c r="M108"/>
  <c r="L109"/>
  <c r="M109"/>
  <c r="L110"/>
  <c r="M110"/>
  <c r="L111"/>
  <c r="M111"/>
  <c r="L112"/>
  <c r="M112"/>
  <c r="L113"/>
  <c r="M113"/>
  <c r="L114"/>
  <c r="M114"/>
  <c r="L115"/>
  <c r="M115"/>
  <c r="L116"/>
  <c r="M116"/>
  <c r="L117"/>
  <c r="M117"/>
  <c r="L118"/>
  <c r="M118"/>
  <c r="L119"/>
  <c r="M119"/>
  <c r="L120"/>
  <c r="M120"/>
  <c r="L121"/>
  <c r="M121"/>
  <c r="L122"/>
  <c r="M122"/>
  <c r="L123"/>
  <c r="M123"/>
  <c r="L124"/>
  <c r="M124"/>
  <c r="L125"/>
  <c r="M125"/>
  <c r="L126"/>
  <c r="M126"/>
  <c r="L127"/>
  <c r="M127"/>
  <c r="L128"/>
  <c r="M128"/>
  <c r="L129"/>
  <c r="M129"/>
  <c r="L130"/>
  <c r="M130"/>
  <c r="L131"/>
  <c r="M131"/>
  <c r="L132"/>
  <c r="M132"/>
  <c r="L133"/>
  <c r="M133"/>
  <c r="L134"/>
  <c r="M134"/>
  <c r="L135"/>
  <c r="M135"/>
  <c r="L136"/>
  <c r="M136"/>
  <c r="L137"/>
  <c r="M137"/>
  <c r="L138"/>
  <c r="M138"/>
  <c r="L139"/>
  <c r="M139"/>
  <c r="M140"/>
  <c r="L141"/>
  <c r="M141"/>
  <c r="L142"/>
  <c r="M142"/>
  <c r="L143"/>
  <c r="M143"/>
  <c r="L144"/>
  <c r="M144"/>
  <c r="L145"/>
  <c r="M145"/>
  <c r="L146"/>
  <c r="M146"/>
  <c r="L147"/>
  <c r="M147"/>
  <c r="L148"/>
  <c r="M148"/>
  <c r="L149"/>
  <c r="M149"/>
  <c r="L150"/>
  <c r="M150"/>
  <c r="L151"/>
  <c r="M151"/>
  <c r="L152"/>
  <c r="M152"/>
  <c r="L153"/>
  <c r="M153"/>
  <c r="L154"/>
  <c r="M154"/>
  <c r="L155"/>
  <c r="M155"/>
  <c r="L156"/>
  <c r="M156"/>
  <c r="L157"/>
  <c r="M157"/>
  <c r="L158"/>
  <c r="M158"/>
  <c r="L159"/>
  <c r="M159"/>
  <c r="L160"/>
  <c r="M160"/>
  <c r="L161"/>
  <c r="M161"/>
  <c r="L162"/>
  <c r="M162"/>
  <c r="L163"/>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83"/>
  <c r="M183"/>
  <c r="L184"/>
  <c r="M184"/>
  <c r="L185"/>
  <c r="M185"/>
  <c r="L186"/>
  <c r="M186"/>
  <c r="L187"/>
  <c r="M187"/>
  <c r="L188"/>
  <c r="M188"/>
  <c r="L189"/>
  <c r="M189"/>
  <c r="L190"/>
  <c r="M190"/>
  <c r="L191"/>
  <c r="M191"/>
  <c r="L192"/>
  <c r="M192"/>
  <c r="L193"/>
  <c r="M193"/>
  <c r="L194"/>
  <c r="M194"/>
</calcChain>
</file>

<file path=xl/sharedStrings.xml><?xml version="1.0" encoding="utf-8"?>
<sst xmlns="http://schemas.openxmlformats.org/spreadsheetml/2006/main" count="2865" uniqueCount="1385">
  <si>
    <t>"Robbo", a sniper from Saltash in Cornwall, worked as a mentor to the Afghan National Army. He had previously served in Iraq.</t>
  </si>
  <si>
    <t>Lance Corporal Christopher Roney</t>
  </si>
  <si>
    <t xml:space="preserve">Warrant Officer Class 1 </t>
  </si>
  <si>
    <t>Nahri Sarrj (Helmand Province)</t>
  </si>
  <si>
    <t>Cape Town</t>
  </si>
  <si>
    <t>Private Darren George</t>
  </si>
  <si>
    <t>Corporal James Oakland RMP</t>
  </si>
  <si>
    <t>51 Squadron, RAF Regiment</t>
  </si>
  <si>
    <t>Botha, Johan</t>
  </si>
  <si>
    <t>Euxton, Lancashire</t>
  </si>
  <si>
    <t>Sept 2009</t>
  </si>
  <si>
    <t>Sept 2008</t>
  </si>
  <si>
    <t>Private Richard Hunt</t>
  </si>
  <si>
    <t>Aldridge, William</t>
  </si>
  <si>
    <t>Huddersfield</t>
  </si>
  <si>
    <t>Thrumble, John</t>
  </si>
  <si>
    <t>Private McLaren passed out on 3 April 2009, and was posted to The Black Watch, 3rd Battalion The Royal Regiment of Scotland, on operations in southern Afghanistan. Three months later he was killed by an IED.</t>
  </si>
  <si>
    <t>Garmsir (south of) (Helmand province)</t>
  </si>
  <si>
    <t>http://www.mod.uk/DefenceInternet/DefenceNews/MilitaryOperations/SergeantJohnAmerOfThe1stBattalionColdstreamGuardsKilledInAfghanistan.htm</t>
  </si>
  <si>
    <t>Flight Sergeant</t>
  </si>
  <si>
    <t>Castleford, Yorkshire</t>
  </si>
  <si>
    <t>Durban</t>
  </si>
  <si>
    <t>3rd Battalion The Rifles</t>
  </si>
  <si>
    <t>Trooper</t>
  </si>
  <si>
    <t>Sergeant Dave Wilkinson</t>
  </si>
  <si>
    <t>Cambridge</t>
  </si>
  <si>
    <t>Hill, James</t>
  </si>
  <si>
    <t>Private Jeff Doherty</t>
  </si>
  <si>
    <t>A Royal Military Policeman since 2007, the number of tributes paid by fellow soldiers shows how central he was to his platoon. It is thought he was killed by friendly fire.</t>
  </si>
  <si>
    <t>Shaw, Graham</t>
  </si>
  <si>
    <t>Southampton</t>
  </si>
  <si>
    <t>Corporal Nicholas Webster-Smith</t>
  </si>
  <si>
    <t>1st BN Grenadier Guards, 19 Regiment Royal Artillery</t>
  </si>
  <si>
    <t>Corporal Bryan Budd</t>
  </si>
  <si>
    <t>Beattie, Stephen</t>
  </si>
  <si>
    <t>Pontardawe, Swansea</t>
  </si>
  <si>
    <t>ANNUAL FIGURES (Up to end Jan 2010)</t>
  </si>
  <si>
    <t>Plymouth</t>
  </si>
  <si>
    <t>Mansfield</t>
  </si>
  <si>
    <t>2nd Battalion The Royal Gurkha Rifles</t>
  </si>
  <si>
    <t xml:space="preserve">Davison, Simon </t>
  </si>
  <si>
    <t>Marine Dale Gostick</t>
  </si>
  <si>
    <t>Aveley</t>
  </si>
  <si>
    <t>Upton, Paul "Uppers"</t>
  </si>
  <si>
    <t>West Yorkshire</t>
  </si>
  <si>
    <t>He regularly volunteered to lead his section, clearing dangerous ground. He was a keen surfer and enjoyed motocross.</t>
  </si>
  <si>
    <t>Read, Daniel</t>
  </si>
  <si>
    <t>MOD REPORT</t>
  </si>
  <si>
    <t>Leamington Spa, Warwickshire</t>
  </si>
  <si>
    <t>"Gus" joined the army in 2000 after years in the TA, and had previously served in Northern Ireland, the Falklands, Cyprus and Iraq. He married wife Jillian in 2008 and had a very young daughter, Grace.</t>
  </si>
  <si>
    <t>Fusilier Shaun Bush</t>
  </si>
  <si>
    <t>2nd Battalion The Mercian Regiment (Worcesters and Foresters)</t>
  </si>
  <si>
    <t>Sergeant Ross was born in Bangor and raised in Dubai. His wife Sheena is a serving Royal Military Policewoman. He was killed in a suicide attack alongside Corporal Pun.</t>
  </si>
  <si>
    <t>Craddock, Peter Edward</t>
  </si>
  <si>
    <t>Warrant Officer Class 2</t>
  </si>
  <si>
    <t>B Company 5th Battalion The Royal Regiment of Scotland</t>
  </si>
  <si>
    <t>'Lenny' was known throughout his regiment as kind, friendly and helpful, and a 'surprisingly good dancer'. He was married to Amy, with whom he had a baby daughter, Jessica.</t>
  </si>
  <si>
    <t>Dura, Krishnabahadur</t>
  </si>
  <si>
    <t>Hertfordshire</t>
  </si>
  <si>
    <t>July 2008</t>
  </si>
  <si>
    <t>Evacuated by air - all causes, combat and non-combat</t>
  </si>
  <si>
    <t>July 2009</t>
  </si>
  <si>
    <t>Hereford</t>
  </si>
  <si>
    <t>http://www.mod.uk/DefenceInternet/DefenceNews/MilitaryOperations/RiflemanAidanHowellOf3RiflesKilledInAfghanistan.htm</t>
  </si>
  <si>
    <t>John Harrison</t>
  </si>
  <si>
    <t>Gereshk (north east of ) (Helmand province)</t>
  </si>
  <si>
    <t>Feb</t>
  </si>
  <si>
    <t>Corporal Gaden's fiancee Amanda and his family described him as an "inspiration". He died alongside Rifleman Gunn and Lance Corporal Upton.</t>
  </si>
  <si>
    <t>Captain John McDermid</t>
  </si>
  <si>
    <t>http://www.mod.uk/DefenceInternet/DefenceNews/MilitaryOperations/SoldierFrom11EodRegimentKilledInAfghanistan.htm</t>
  </si>
  <si>
    <t>Clark, Ross</t>
  </si>
  <si>
    <t>Leeds</t>
  </si>
  <si>
    <t>Croesyceiliog</t>
  </si>
  <si>
    <t>Private Robert Laws</t>
  </si>
  <si>
    <t>County Cavan</t>
  </si>
  <si>
    <t>Nov 2008</t>
  </si>
  <si>
    <t>Nov 2009</t>
  </si>
  <si>
    <t>Blackpool, Lancashire</t>
  </si>
  <si>
    <t>Gray, Chris</t>
  </si>
  <si>
    <t>Forward Operating Base, Gereshk area of (Helmand province)</t>
  </si>
  <si>
    <t>Hostile - hostile fire - Rocket fire</t>
  </si>
  <si>
    <t>Nad e-Ali (Helmand province)</t>
  </si>
  <si>
    <t>Lashkar Gah (north of) (Helmand province)</t>
  </si>
  <si>
    <t>Hunt, Richard</t>
  </si>
  <si>
    <t>Etchells, Joseph</t>
  </si>
  <si>
    <t xml:space="preserve">Hornby, Simon </t>
  </si>
  <si>
    <t>Lance Bombadier Matthew Hatton</t>
  </si>
  <si>
    <t>WO2 Michael Smith</t>
  </si>
  <si>
    <t>Warrant Officer Class 2 Gary 'Gaz' O'Donnell GM</t>
  </si>
  <si>
    <t xml:space="preserve">3rd BN, The Parachute Regiment </t>
  </si>
  <si>
    <t>http://www.guardian.co.uk/uk/2010/jan/01/british-soldier-killed-afghanistan-explosion</t>
  </si>
  <si>
    <t>South African</t>
  </si>
  <si>
    <t>Non-Hostile - Helicopter crash</t>
  </si>
  <si>
    <t>Private Adams died alongside Corporal Mulligan and Lance Corporal Hopkins. Proud to be a Para, his commanding officer said he was "brave, committed and enthusiastic".</t>
  </si>
  <si>
    <t>http://www.mod.uk/DefenceInternet/DefenceNews/MilitaryOperations/SergeantRobertLoughrandicksonRmpKilledInAfghanistan.htm</t>
  </si>
  <si>
    <t>Abergavenny</t>
  </si>
  <si>
    <t xml:space="preserve">Lockett, Michael </t>
  </si>
  <si>
    <t>Windall, Joseph David</t>
  </si>
  <si>
    <t>"Stiffy" followed his father into the military and served as an electronics technician. He also represented REME at football. Corporal Dean John died in the same attack.</t>
  </si>
  <si>
    <t>1st Battalion The Worcestershire and Sherwood Foresters</t>
  </si>
  <si>
    <t>Fasfous, Tobie</t>
  </si>
  <si>
    <t>Westport, County Mayo</t>
  </si>
  <si>
    <t>Serjeant Chris Reed</t>
  </si>
  <si>
    <t>http://www.guardian.co.uk/uk/2009/aug/17/200th-death-afghanistan-hunt-valentine</t>
  </si>
  <si>
    <t>Ascot, Berkshire</t>
  </si>
  <si>
    <t>http://www.guardian.co.uk/uk/2009/nov/01/uk-death-toll-afghanistan-troops</t>
  </si>
  <si>
    <t>http://www.guardian.co.uk/uk/2009/dec/23/soldier-killed-afghanistan-friendly-fire</t>
  </si>
  <si>
    <t>1 Royal Irish Regiment</t>
  </si>
  <si>
    <t>Warrant Officer 2nd Class</t>
  </si>
  <si>
    <t>Non-hostile - weapon discharge (accid.)</t>
  </si>
  <si>
    <t>Corporal Liam Riley</t>
  </si>
  <si>
    <t>Royal Logistic Corps</t>
  </si>
  <si>
    <t>7th Battalion The Rifles</t>
  </si>
  <si>
    <t>Davey, George Russell</t>
  </si>
  <si>
    <t>Mulligan, Kevin</t>
  </si>
  <si>
    <t>Rosyth</t>
  </si>
  <si>
    <t>Helmand province (Nothern)</t>
  </si>
  <si>
    <t>Helmand province (Southern)</t>
  </si>
  <si>
    <t>Windsor</t>
  </si>
  <si>
    <t>Corporal Sarah Bryant</t>
  </si>
  <si>
    <t>1st Battalion, Royal Anglian Regiment</t>
  </si>
  <si>
    <t>Lance Corporal Tommy Brown</t>
  </si>
  <si>
    <t>Llanelli</t>
  </si>
  <si>
    <t>Private Aaron McClure</t>
  </si>
  <si>
    <t>Lance Bombardier Ross Clark</t>
  </si>
  <si>
    <t>Loughran-Dickson, Robert David</t>
  </si>
  <si>
    <t xml:space="preserve">One of five soldiers killed by an Afghan policeman....  Sergeant Telford worked as a mentor to the Afghan National Police. He was married and had two sons, aged four and nine. </t>
  </si>
  <si>
    <t>Fusilier</t>
  </si>
  <si>
    <t>Kingsman</t>
  </si>
  <si>
    <t>Royal College of Defence Medicine, Selly Oak. (Musa Qaleh)</t>
  </si>
  <si>
    <t>Lance Corporal</t>
  </si>
  <si>
    <t>Kirtlington, Oxfordshire</t>
  </si>
  <si>
    <t>Quilliam, Gary Paul</t>
  </si>
  <si>
    <t>Lance Corporal James Johnson</t>
  </si>
  <si>
    <t xml:space="preserve">Royal Military Police </t>
  </si>
  <si>
    <t>Dunstan, Neil David</t>
  </si>
  <si>
    <t>A fan of 80s music who drove a pick up truck and had an array of tattoos, Lance Sergeant Greenhalgh enjoyed diving and farming when he was on leave.</t>
  </si>
  <si>
    <t>McCulloch, Luke</t>
  </si>
  <si>
    <t>Marjah (west of Lashkar Gah) (Helmand Province)</t>
  </si>
  <si>
    <t>http://www.mod.uk/DefenceInternet/DefenceNews/MilitaryOperations/CorporalLeeBrownsonAndRiflemanLukeFarmerKilledInAfghanistan.htm</t>
  </si>
  <si>
    <t>North Yorkshire</t>
  </si>
  <si>
    <t>Nield, Daniel "Danny"</t>
  </si>
  <si>
    <t>1st Battalion Grenadier Guards</t>
  </si>
  <si>
    <t>Hostile - hostile fire - Explosion</t>
  </si>
  <si>
    <t>Rifleman Yubraj Rai</t>
  </si>
  <si>
    <t>1st BN, The Worcestershire and Sherwood Foresters</t>
  </si>
  <si>
    <t>Guardsman Simon Davison</t>
  </si>
  <si>
    <t>Warrant Officer Class 2 Dan Shirley</t>
  </si>
  <si>
    <t>Corporal Tom Gaden</t>
  </si>
  <si>
    <t>The 2nd Battalion The Rifles</t>
  </si>
  <si>
    <t>Mason, Nicky</t>
  </si>
  <si>
    <t>Thompson, James Christopher</t>
  </si>
  <si>
    <t>Private Charles Murray</t>
  </si>
  <si>
    <t>Chorley</t>
  </si>
  <si>
    <t>Shirley, Dan</t>
  </si>
  <si>
    <t>April 2009</t>
  </si>
  <si>
    <t xml:space="preserve"> Lance Corporal Dale Thomas Hopkins</t>
  </si>
  <si>
    <t>Lancashire</t>
  </si>
  <si>
    <t>Newcastle-Upon-Tyne</t>
  </si>
  <si>
    <t>Royal Regiment of Fusiliers</t>
  </si>
  <si>
    <t>DATALINK</t>
  </si>
  <si>
    <t>Valentine, Simon</t>
  </si>
  <si>
    <t>Horne, Jonathan</t>
  </si>
  <si>
    <t>http://www.guardian.co.uk/world/2010/feb/13/operation-mushtarak-helmand-taliban</t>
  </si>
  <si>
    <t>Suesue, Petero "Pat"</t>
  </si>
  <si>
    <t>Laski, Michael "Mick"</t>
  </si>
  <si>
    <t>Devon</t>
  </si>
  <si>
    <t>Serjeant Paul McAleese</t>
  </si>
  <si>
    <t>Tipton</t>
  </si>
  <si>
    <t>Sapper Rossi, a Royal Engineer, was working to clear IEDs with the Joint Force Explosive Ordnance Disposal Group when he was killed. One of his officers said, "If I could ever have the privilege of a son half the man that Rossi was, I would consider myself a very lucky man indeed."</t>
  </si>
  <si>
    <t>Leicester</t>
  </si>
  <si>
    <t>Mazar-e Sharif</t>
  </si>
  <si>
    <t>2nd BN (with 1st BN) The Royal Gurkha Rifles</t>
  </si>
  <si>
    <t>Now Zad (northern Helmand Province)</t>
  </si>
  <si>
    <t>Royal Logistics Corps</t>
  </si>
  <si>
    <t>1st The Queen's Dragoon Guards</t>
  </si>
  <si>
    <t>Livingstone, Graham Keter</t>
  </si>
  <si>
    <t>Eastbourne</t>
  </si>
  <si>
    <t>Mervis, Paul</t>
  </si>
  <si>
    <t>Watson, David</t>
  </si>
  <si>
    <t xml:space="preserve">Mason, Thomas </t>
  </si>
  <si>
    <t>Langton, John Joseph</t>
  </si>
  <si>
    <t>Budd, Bryan James</t>
  </si>
  <si>
    <t>Immingham, Lincolnshire</t>
  </si>
  <si>
    <t>An Observation Post Assistant in Sangin, "Hatts" had served in Iraq and Cyprus. Injured by an IED, he was killed by a second explosion alongside Captain Hale and Rifleman Wild, who were evacuating him to safety.</t>
  </si>
  <si>
    <t>Lashkar Gah (Near) (Helmand province)</t>
  </si>
  <si>
    <t>Babaji district, central Helmand province</t>
  </si>
  <si>
    <t>http://www.mod.uk/DefenceInternet/DefenceNews/MilitaryOperations/RiflemanSamuelJohnBassettKilledInAfghanistan.htm</t>
  </si>
  <si>
    <t>Melton Mowbray, Leicestershire</t>
  </si>
  <si>
    <t>Sunderland, Tyne and Wear</t>
  </si>
  <si>
    <t>Nad-E-Ali District (Helmand Province)</t>
  </si>
  <si>
    <t>Bartlett, Paul</t>
  </si>
  <si>
    <t>Winter, Danny</t>
  </si>
  <si>
    <t>Non-hostile - airplane crash</t>
  </si>
  <si>
    <t>2nd Battalion The Parachute Regiment (2 Para)</t>
  </si>
  <si>
    <t>Rifleman Mark Marshall</t>
  </si>
  <si>
    <t xml:space="preserve">Farmer, Luke </t>
  </si>
  <si>
    <t>Prior to joining the Army Captain Babington-Browne was a graphic designer. He loved the outdoors, and particularly enjoyed Nordic and Alpine skiing.</t>
  </si>
  <si>
    <t>A specialist mortarman and sniper, "Fas" had served in Bosnia and Iraq and wanted to become a helicopter pilot. At his request, mourners at his funeral wore sports shirts instead of suits.</t>
  </si>
  <si>
    <t>Sapper David Watson</t>
  </si>
  <si>
    <t>McAleese, Paul</t>
  </si>
  <si>
    <t>Wright, Gary</t>
  </si>
  <si>
    <t>Harkett, Christopher</t>
  </si>
  <si>
    <t>Rifleman Peter Aldridge</t>
  </si>
  <si>
    <t>Private Tony Rawson</t>
  </si>
  <si>
    <t>Ireland</t>
  </si>
  <si>
    <t>England</t>
  </si>
  <si>
    <t>The Royal Highland Fusiliers, 2nd Battalion Royal Regiment of Scotland</t>
  </si>
  <si>
    <t>Smith, Darren</t>
  </si>
  <si>
    <t>Hostile-hostile fire-explosion</t>
  </si>
  <si>
    <t>Warrant Officer Class 2 Sean Upton</t>
  </si>
  <si>
    <t>Sergeant Craig Brelsford</t>
  </si>
  <si>
    <t>http://www.guardian.co.uk/uk/2009/nov/06/phillip-scott-soldier-killed-afghanistan</t>
  </si>
  <si>
    <t>Lance Corporal Kenneth Michael Rowe</t>
  </si>
  <si>
    <t>Guardian</t>
  </si>
  <si>
    <t>Telford, Shropshire</t>
  </si>
  <si>
    <t>Lance Corporal Kieron Hill</t>
  </si>
  <si>
    <t>http://www.guardian.co.uk/uk/2009/nov/04/afghan-police-taliban-infiltration-fears</t>
  </si>
  <si>
    <t>Robinson, Richard "Robbo"</t>
  </si>
  <si>
    <t>Lance Corporal Brown's age and home town were not released; it is understood he was part of the Special Forces Support Group that assisted the SAS. The MoD said he "died as he lived, leading from the front".</t>
  </si>
  <si>
    <t xml:space="preserve">Captain Shepherd was a bomb disposal operator who had dealt with over 50 devices in Afghanistan. He was shortly to take up a new appointment focussing on countering the threat from IEDs in Afghanistan, at the Permanent Joint Headquarters in Northwood. </t>
  </si>
  <si>
    <t>Marine Richard Watson</t>
  </si>
  <si>
    <t>Cromer/Norfolk</t>
  </si>
  <si>
    <t>http://www.guardian.co.uk/world/2009/dec/17/british-troops-taliban-suicide-bomber</t>
  </si>
  <si>
    <t>Brown, James Stephen</t>
  </si>
  <si>
    <t>Doherty, Jeff</t>
  </si>
  <si>
    <t>Rifleman Aminiasi Toge</t>
  </si>
  <si>
    <t>Private Damian Wright</t>
  </si>
  <si>
    <t>James Thompson</t>
  </si>
  <si>
    <t>Injured Sangin district, Helmand province, died Royal Centre for Defence Medicine, Selly Oak</t>
  </si>
  <si>
    <t>Musa Qaleh, Helmand province</t>
  </si>
  <si>
    <t>2nd Battalion Royal Regiment of Fusiliers</t>
  </si>
  <si>
    <t>Zulu Company, 45 Commando Royal Marines</t>
  </si>
  <si>
    <t>Marine Tony Evans</t>
  </si>
  <si>
    <t>Lance Corporal Darren Hicks</t>
  </si>
  <si>
    <t>Flt Lt (Weapon System Officer - Navigator)</t>
  </si>
  <si>
    <t>Hammond, Joshua</t>
  </si>
  <si>
    <t>45 Commando Royal Marines</t>
  </si>
  <si>
    <t>Redruth, Cornwall</t>
  </si>
  <si>
    <t>Private Leigh Reeves</t>
  </si>
  <si>
    <t>Scarborough</t>
  </si>
  <si>
    <t>http://www.mod.uk/DefenceInternet/DefenceNews/MilitaryOperations/SerjeantPaulMcaleeseAndPrivateJohnathonYoungKilledInAfghanistan.htm</t>
  </si>
  <si>
    <t>Lucas, Alexander</t>
  </si>
  <si>
    <t xml:space="preserve">Rifleman Murphy was carrying the injured Rifleman Daniel Simpson to safety following an explosion, when a second bomb struck, killing them both. He leaves behind his parents, Brian and Jill, and his older brother, Ben. </t>
  </si>
  <si>
    <t>Birchall, Sean</t>
  </si>
  <si>
    <t>Naw Zad district - Helmand Province</t>
  </si>
  <si>
    <t>McKibben, Robert Joseph</t>
  </si>
  <si>
    <t>Lance Corporal George Davey</t>
  </si>
  <si>
    <t>YEAR</t>
  </si>
  <si>
    <t>Rifleman Aldridge completed pre-deployment training for Afghanistan with his Platoon but was unable to deploy on tour until he turned 18 on 23 May 2009. He was killed by an explosion whilst helping to extract casualties from a previous explosion in which he too had been injured.</t>
  </si>
  <si>
    <t xml:space="preserve">Moore, John </t>
  </si>
  <si>
    <t>1st Battalion The Rifles</t>
  </si>
  <si>
    <t>Marine David Marsh</t>
  </si>
  <si>
    <t>Corporal Robert Deering</t>
  </si>
  <si>
    <t>http://www.mod.uk/DefenceInternet/DefenceNews/LanceCorporalTommyBrownKilledInAfghanistan.htm</t>
  </si>
  <si>
    <t>Sergeant Stuart Millar</t>
  </si>
  <si>
    <t>Private Kyle Adams</t>
  </si>
  <si>
    <t>Whiskey Company, 45 Commando</t>
  </si>
  <si>
    <t>Marine Jason Mackie was born in Harare, Zimbabwe, and moved to Oxford as a teenager. He was a keen cricketer and hunter.</t>
  </si>
  <si>
    <t>Rifleman Cyrus Thatcher</t>
  </si>
  <si>
    <t>Sergeant Lee Andrew Houltram</t>
  </si>
  <si>
    <t>2nd Battalion The Royal Welsh</t>
  </si>
  <si>
    <t>http://www.guardian.co.uk/politics/2009/sep/18/change-afghan-tactics-libdems-say</t>
  </si>
  <si>
    <t>http://www.mod.uk/DefenceInternet/DefenceNews/MilitaryOperations/Wo2DavidMarklandKilledInAfghanistan.htm</t>
  </si>
  <si>
    <t>Zarghun Kalay, Nad e Ali District (Helmand Province)</t>
  </si>
  <si>
    <t>Sheldon, Adrian</t>
  </si>
  <si>
    <t>Craftsman</t>
  </si>
  <si>
    <t>Lance Sergeant</t>
  </si>
  <si>
    <t>Upper Sangin Valley</t>
  </si>
  <si>
    <t>REGT</t>
  </si>
  <si>
    <t>Wales</t>
  </si>
  <si>
    <t>Near Lashkar Gah, Helmand</t>
  </si>
  <si>
    <t>http://www.mod.uk/DefenceInternet/DefenceNews/MilitaryOperations/RiflemanPeterAldridgeOf4RiflesKilledInAfghanistan.htm</t>
  </si>
  <si>
    <t>Johan Botha</t>
  </si>
  <si>
    <t>Hazlemere, Buckinghamshire</t>
  </si>
  <si>
    <t>http://www.mod.uk/DefenceInternet/DefenceNews/MilitaryOperations/FusilierShaunBushDiesOfWoundsSustainedInAfghanistan.htm</t>
  </si>
  <si>
    <t>Sergeant Lee Johnson</t>
  </si>
  <si>
    <t>Sawyer, Tom Herbert John</t>
  </si>
  <si>
    <t>Jan</t>
  </si>
  <si>
    <t>South Shields, Tyne and Wear</t>
  </si>
  <si>
    <t xml:space="preserve">Hill, Kieron </t>
  </si>
  <si>
    <t>Wojtak, Marcin</t>
  </si>
  <si>
    <t>Edinburgh</t>
  </si>
  <si>
    <t>Corporal Peter Thorpe</t>
  </si>
  <si>
    <t>Tansey, Sean</t>
  </si>
  <si>
    <t>March 2009</t>
  </si>
  <si>
    <t>http://www.guardian.co.uk/uk/2009/dec/08/afghanistan-100th-death-adam-drane</t>
  </si>
  <si>
    <t>Corporal Stephen Bolger</t>
  </si>
  <si>
    <t>Serjeant McGrath specialised in mortaring. Last November  he led a team from the battalion in the Dublin Marathon. He leaves his wife, Emma, three sons and a daughter, born in June while he was in Afghanistan.</t>
  </si>
  <si>
    <t>Engand</t>
  </si>
  <si>
    <t>2nd Battalion, the Parachute Regiment</t>
  </si>
  <si>
    <t>Kandahar</t>
  </si>
  <si>
    <t>Field hospital admissions, wounded in action</t>
  </si>
  <si>
    <t>Royal Military Police</t>
  </si>
  <si>
    <t>Newcastle</t>
  </si>
  <si>
    <t>Prince of Wales? Company, 1st Battalion Welsh Guards</t>
  </si>
  <si>
    <t xml:space="preserve">The 2nd Battalion The Mercian Regiment </t>
  </si>
  <si>
    <t>Thorpe, Peter</t>
  </si>
  <si>
    <t>Nepal</t>
  </si>
  <si>
    <t>Thompson, Gary</t>
  </si>
  <si>
    <t>Richards, Robert Martin</t>
  </si>
  <si>
    <t>http://www.mod.uk/DefenceInternet/DefenceNews/MilitaryOperations/RiflemanMarkMarshallKilledInAfghanistan.htm</t>
  </si>
  <si>
    <t>Lance Sergeant Dave Greenhalgh</t>
  </si>
  <si>
    <t>Trooper Christopher Whiteside</t>
  </si>
  <si>
    <t>Royal Electrical and Mechanical Engineers, attached to the Light Dragoons</t>
  </si>
  <si>
    <t>Holywood, Belfast</t>
  </si>
  <si>
    <t>Lance Corporal Daniel Cooper</t>
  </si>
  <si>
    <t>November</t>
  </si>
  <si>
    <t>Private Damien Jackson</t>
  </si>
  <si>
    <t>Lieutenant Mark Evison</t>
  </si>
  <si>
    <t>33 Engineer Regiment (EOD)</t>
  </si>
  <si>
    <t>http://www.mod.uk/DefenceInternet/DefenceNews/MilitaryOperations/SerjeantPhillipScottKilledInAfghanistan.htm</t>
  </si>
  <si>
    <t>Guardsman James Major</t>
  </si>
  <si>
    <t>Howell, Aidan</t>
  </si>
  <si>
    <t>Lance Bombardier James Dwyer</t>
  </si>
  <si>
    <t>Fusilier Suesue, nicknamed "Pat", hailed from Fiji and lived in London with his wife Emalaini. He played rugby for his battalion.</t>
  </si>
  <si>
    <t>Princes Risborough, Buckinghamshire</t>
  </si>
  <si>
    <t>East London</t>
  </si>
  <si>
    <t>Sergeant John Langton</t>
  </si>
  <si>
    <t>PARA FOR PAPER</t>
  </si>
  <si>
    <t>Atherton, David</t>
  </si>
  <si>
    <t>Marine Robert Joseph McKibben</t>
  </si>
  <si>
    <t>Private Ben Ford</t>
  </si>
  <si>
    <t>http://www.mod.uk/DefenceInternet/DefenceNews/MilitaryOperations/SergeantSimonValentineKilledInAfghanistan.htm</t>
  </si>
  <si>
    <t>Hostile - helicopter crash</t>
  </si>
  <si>
    <t>Royal Army Veterinary Corps, 2nd Battalion the Parachute Regiment</t>
  </si>
  <si>
    <t>After his military training, LCpl Elliott  sailed from the Canary Islands to Brazil with no prior experience. He was known as "Billy" Elliott to his mates and lived by the phrase 'Learn from yesterday; Live for today; Hope for tomorrow'.</t>
  </si>
  <si>
    <t>McClure, Aaron James</t>
  </si>
  <si>
    <t>Musa Qaleh (Helmand province)</t>
  </si>
  <si>
    <t>http://www.mod.uk/DefenceInternet/DefenceNews/MilitaryOperations/WarrantOfficerClass1rsmDarrenChantSergeantMatthewTelfordAndGuardsmanJamesMajorKilledInAfghanistan.htm</t>
  </si>
  <si>
    <t xml:space="preserve">Bomb disposal specialist who died defusing 65th bomb during five months in Afghanistan. He was qualified as a “High Threat” operator, the pinnacle of bomb disposal achievement. Was due to fly home for two weeks’ rest and recuperation in England, the day after he was killed.  A senior officer described  him as "simply the bravest and most courageous man I have ever met." </t>
  </si>
  <si>
    <t>Fullarton, James</t>
  </si>
  <si>
    <t>Sergeant Major</t>
  </si>
  <si>
    <t>August 2008</t>
  </si>
  <si>
    <t>Staines, Middlesex</t>
  </si>
  <si>
    <t>Newman, Phillip</t>
  </si>
  <si>
    <t>11 Explosive Ordnance Disposal Regiment, Royal Logistic Corps</t>
  </si>
  <si>
    <t xml:space="preserve">Acting Corporal Wojtak was known to his colleagues as 'Big Ted' because of his caring nature and gentle temperament. He had recently volunteered to become a specialist in helping his colleagues deal with trauma. </t>
  </si>
  <si>
    <t>Dunn-Bridgeman, Jason</t>
  </si>
  <si>
    <t>Not Yet Announced</t>
  </si>
  <si>
    <t>Crawley, West Sussex</t>
  </si>
  <si>
    <t>http://www.guardian.co.uk/world/2009/nov/08/british-soldier-killed-afghanistan</t>
  </si>
  <si>
    <t>Forward Operating Base Gibraltar (Helmand province)</t>
  </si>
  <si>
    <t>Guardsman Janes, who deployed to Afghanistan when he turned 18 and was on his second tour, was killed by an IED while on foot patrol. His mother Jacqui accused Gordon Brown of carelessness when his letter of condolence appeared to contain spelling mistakes, including James instead of Janes. She said,"He couldn't even be bothered to get our family name right. That made me so angry. Then I saw he had scribbled out a mistake in Jamie's name. The very least I would expect from Gordon Brown is to get his name right. The letter was scrawled so quickly I could hardly even read it and some of the words were half-finished. It's just disrespectful." The Sun printed the letter, and released a recording of Brown's telephone apology to Mrs Janes. It later spelled her surname incorrectly on the web.</t>
  </si>
  <si>
    <t xml:space="preserve">A trained medic, signaller and sniper, Lance Corporal Harker followed his grandfather and father into the army, serving in his father's regiment. His commanding officer called him a "true Welsh warrior". </t>
  </si>
  <si>
    <t>Fusilier Bush, a footballer and boxer, was on his second tour of Afghanistan. He died in hospital several days after he was injured by an IED on August 22 while trying to rescue Sergeant Simon Valentine, who also died.</t>
  </si>
  <si>
    <t>2nd Battalion The Royal Regiment of Fusiliers</t>
  </si>
  <si>
    <t>Lance Corporal Michael Pritchard</t>
  </si>
  <si>
    <t>Rifleman Backhouse joined his battalion as an under-18, and had been unable to deploy with them to Kosovo in 2008, so was eager to deploy to Afghanistan. He leaves behind his parents Andrew and Sharon and his three brothers, Gareth, Dean and Ryan.</t>
  </si>
  <si>
    <t>Wigley, Jonathan</t>
  </si>
  <si>
    <t>Corporal Thomas Mason</t>
  </si>
  <si>
    <t>Hostile - hostile fire - small arms fire</t>
  </si>
  <si>
    <t>Senior Aircraftman Christopher Bridge</t>
  </si>
  <si>
    <t>May 2009</t>
  </si>
  <si>
    <t>Corporal Harrison lost his life during an operation to free hostages from the Taliban. A journalist, Stephen Farrell, was freed while his Afghan interpreter was killed. Farrell was accused of risking soldiers' lives by going to a dangerous area against the advice he was given.</t>
  </si>
  <si>
    <t>October</t>
  </si>
  <si>
    <t>Private Laws had been deployed to Afghanistan in May, after completing army training in March. Robbie had achieved 'Best Shot' on the Light Machine Gun in training.</t>
  </si>
  <si>
    <t>4th Battalion The Parachute Regiment</t>
  </si>
  <si>
    <t>Near Sangin, Helmand province</t>
  </si>
  <si>
    <t>Babaji District (Lashkar Gar district, Helmand province)</t>
  </si>
  <si>
    <t>June</t>
  </si>
  <si>
    <t>Corporal Damian Lawrence</t>
  </si>
  <si>
    <t>Rifleman Aldridge was only 19 when he died. His family said that he "believed in the Army and was proud of his job".</t>
  </si>
  <si>
    <t xml:space="preserve">Babaji district of central Helmand </t>
  </si>
  <si>
    <t>N/A</t>
  </si>
  <si>
    <t>Mcdermid, John</t>
  </si>
  <si>
    <t>Drummer</t>
  </si>
  <si>
    <t>Pontefract, West Yorkshire</t>
  </si>
  <si>
    <t>"Fully" had previously deployed in Northern Ireland, Cyprus and Iraq, and had moved quickly through the ranks. He was due to marry fiancee Leanne next year.</t>
  </si>
  <si>
    <t>Ayrshire</t>
  </si>
  <si>
    <t xml:space="preserve">Hale, Mark </t>
  </si>
  <si>
    <t>Sangin - south of (Helmand Province)</t>
  </si>
  <si>
    <t>Redditch, Worcestershire</t>
  </si>
  <si>
    <t>"Scotty" was born in Ely, and grew up in Kings Lynn, Norfolk. He married Nikki in February 2008, and had two children, his four-year-old son Kai and eight-month-old daughter Brooke.</t>
  </si>
  <si>
    <t>Pritchard, Michael</t>
  </si>
  <si>
    <t>Corporal</t>
  </si>
  <si>
    <t>3rd Battalion the Parachute Regiment</t>
  </si>
  <si>
    <t>Hopson, Craig</t>
  </si>
  <si>
    <t>Non-hostile - friendly fire</t>
  </si>
  <si>
    <t>Solihull</t>
  </si>
  <si>
    <t>Corporal Joseph Etchells</t>
  </si>
  <si>
    <t xml:space="preserve">Corporal Lee Brownson </t>
  </si>
  <si>
    <t>Trooper James Munday</t>
  </si>
  <si>
    <t>Private John Thrumble</t>
  </si>
  <si>
    <t>2nd Battalion, Royal Welsh Regiment</t>
  </si>
  <si>
    <t>Kabul</t>
  </si>
  <si>
    <t>Belfast</t>
  </si>
  <si>
    <t>King's Lynn (Norfolk)</t>
  </si>
  <si>
    <t>Stockton-on-Tees</t>
  </si>
  <si>
    <t>Dartmouth, Devon</t>
  </si>
  <si>
    <t>Rifleman James Backhouse</t>
  </si>
  <si>
    <t>Hostile - hostile fire</t>
  </si>
  <si>
    <t>Corporal Damian Mulvihill</t>
  </si>
  <si>
    <t>January</t>
  </si>
  <si>
    <t>McLaren, Robert</t>
  </si>
  <si>
    <t>Birkenhead, Liverpool</t>
  </si>
  <si>
    <t>UK Landing Force Command Support Group</t>
  </si>
  <si>
    <t>Cowton, Peter Joe</t>
  </si>
  <si>
    <t>http://www.guardian.co.uk/uk/2009/oct/04/servicemen-killed-in-helmand-named</t>
  </si>
  <si>
    <t xml:space="preserve">Sherwood, Steven </t>
  </si>
  <si>
    <t xml:space="preserve">Babaji area of central Helmand province </t>
  </si>
  <si>
    <t>A Company Group, 1 Royal Anglian Battlegroup</t>
  </si>
  <si>
    <t>Cumbria</t>
  </si>
  <si>
    <t>Davies, Adrian</t>
  </si>
  <si>
    <t>http://www.guardian.co.uk/uk/feedarticle/8692572</t>
  </si>
  <si>
    <t>Sangin District of Helmand province</t>
  </si>
  <si>
    <t>Marine</t>
  </si>
  <si>
    <t>7 Parachute Regiment Royal Horse Artillery</t>
  </si>
  <si>
    <t>Royal College of Defence Medicine Selly Oak from injuries incurred in Kandahar province</t>
  </si>
  <si>
    <t>Rifleman Wild, 19, was on his first tour of duty, and was a trained team medic. He and Captain Hale died while evacuating wounded colleague Lance Bombardier Hatton, when they were hit by a second explosion. His commanding officer described him as "fearless".</t>
  </si>
  <si>
    <t>Kirkness, David Leslie</t>
  </si>
  <si>
    <t>Cheltenham, Gloucestershire</t>
  </si>
  <si>
    <t>Corporal Mark Wright</t>
  </si>
  <si>
    <t>Private Jonathan Kitulagoda</t>
  </si>
  <si>
    <t>Lance Corporal Drane was on his second tour of Afghanistan. He reached the semi-finals of the army boxing championships earlier this year and was a talented guitarist.</t>
  </si>
  <si>
    <t>6th Battalion The Rifles (C Company of the 1st Battalion)</t>
  </si>
  <si>
    <t>Munday, James</t>
  </si>
  <si>
    <t>Hostile - helicopter crash (RPG attack)</t>
  </si>
  <si>
    <t>Hanover</t>
  </si>
  <si>
    <t>Tycoch</t>
  </si>
  <si>
    <t>Musa Quala</t>
  </si>
  <si>
    <t>Rifleman Marshall, who was serving in the Territorial Army, was a police Community Support Officer. His role in Afghanistan was to clear the ground of IEDs.</t>
  </si>
  <si>
    <t>Queens Royal Lancers Regiment</t>
  </si>
  <si>
    <t>July</t>
  </si>
  <si>
    <t>http://www.mod.uk/DefenceInternet/DefenceNews/MilitaryOperations/LanceCorporalDanielCooperOf3RiflesKilledInAfghanistan.htm</t>
  </si>
  <si>
    <t>Cupples, Justin James</t>
  </si>
  <si>
    <t>Lieutenant Paul Mervis</t>
  </si>
  <si>
    <t>http://www.guardian.co.uk/uk/2009/dec/01/afghanistan-widow-tributes-to-soldier</t>
  </si>
  <si>
    <t>Bearley, Warwickshire</t>
  </si>
  <si>
    <t>Nad-e Ali area of Helmand</t>
  </si>
  <si>
    <t>Redhill, Surrey</t>
  </si>
  <si>
    <t>Hostile - hostile fire - IED attack</t>
  </si>
  <si>
    <t>Chesterfield</t>
  </si>
  <si>
    <t>Probyn, Daniel</t>
  </si>
  <si>
    <t>Sergeant</t>
  </si>
  <si>
    <t xml:space="preserve">Aldridge, Peter </t>
  </si>
  <si>
    <t>Corporal Horne, known as Jay, had previously served with 1st Battalion, The Royal Green Jackets, and had been on operations in Iraq, where he was wounded in action, and in Kosovo. He leaves a wife, Rachel, and two daughters.</t>
  </si>
  <si>
    <t xml:space="preserve">DATE </t>
  </si>
  <si>
    <t>Royal Auxiliary Air Force Regiment</t>
  </si>
  <si>
    <t>near Gereshk in Helmand province</t>
  </si>
  <si>
    <t>Tunnicliffe, Brian</t>
  </si>
  <si>
    <t>Easington</t>
  </si>
  <si>
    <t>Marine Scott Summers</t>
  </si>
  <si>
    <t>Near Forward Operating Base Inkerman, north east of Sangin</t>
  </si>
  <si>
    <t>Lance Corporal Adam Paul Drane</t>
  </si>
  <si>
    <t>Patten, David</t>
  </si>
  <si>
    <t>Whatley, Benjamin</t>
  </si>
  <si>
    <t>High Wycombe, Buckinghamshire</t>
  </si>
  <si>
    <t>Bromyard in Herefordshire</t>
  </si>
  <si>
    <t>3rd Battalion The Yorkshire Regiment (3 YORKS), serving as part of the Coldstream Guards Battle Group</t>
  </si>
  <si>
    <t>Corporal Lee Scott</t>
  </si>
  <si>
    <t>Foster, Robert Graham</t>
  </si>
  <si>
    <t>Liverpool</t>
  </si>
  <si>
    <t>Birkenhead</t>
  </si>
  <si>
    <t>Nicknamed 'The Leg', Sapper Watson had trained as a Commando and Paratrooper since joining the Royal Engineers in 2007, coming top of his class in the latter. He was on his first operational tour.</t>
  </si>
  <si>
    <t>http://www.guardian.co.uk/uk/2009/oct/22/british-military-policeman-death-afghanistan</t>
  </si>
  <si>
    <t>Sheffield</t>
  </si>
  <si>
    <t>Hostile - hostile fire - grenade attack</t>
  </si>
  <si>
    <t>Feb 2009</t>
  </si>
  <si>
    <t>Cutts, Andrew Barrie</t>
  </si>
  <si>
    <t>Rifleman Sheldon had recently returned to the army after a short time away, serving as machine gunner and driver with 2nd Battalion The Rifles. He was a Mansfield Town and Manchester United fan.</t>
  </si>
  <si>
    <t>Simpson, Daniel</t>
  </si>
  <si>
    <t>Kintra, Fionnphort, Isle of Mull</t>
  </si>
  <si>
    <t>Marine Joseph Windall</t>
  </si>
  <si>
    <t>Lance Corporal Ross Nicholls</t>
  </si>
  <si>
    <t>Regarded as an outstanding Junior Non-Commissioned Officer with excellent prospects. He had gone to Afghanistan two months early, having volunteered to replace a casualty.</t>
  </si>
  <si>
    <t>Alloa</t>
  </si>
  <si>
    <t>http://www.mod.uk/DefenceInternet/DefenceNews/MilitaryOperations/SergeantStuartMillarAndPrivateKevinElliottOf3ScotsKilledInAfghanistan.htm</t>
  </si>
  <si>
    <t>King, Christopher</t>
  </si>
  <si>
    <t>Dundee</t>
  </si>
  <si>
    <t xml:space="preserve">Telford, Matthew </t>
  </si>
  <si>
    <t>Curry, Thomas</t>
  </si>
  <si>
    <t>http://www.mod.uk/DefenceInternet/DefenceNews/MilitaryOperations/MercianSoldierKilledInAfghanistan.htm</t>
  </si>
  <si>
    <t>Zimbabwe</t>
  </si>
  <si>
    <t>Manchester</t>
  </si>
  <si>
    <t>Lance Corporal Steven Sherwood</t>
  </si>
  <si>
    <t>Scott, Phillip</t>
  </si>
  <si>
    <t>Oxford</t>
  </si>
  <si>
    <t>Born in Toronto and schooled in Edinburgh, Private McDonald joined up aged 16. In Afghanistan he was responsible for clearing the ground of IEDs. He leaves wife Jennifer.</t>
  </si>
  <si>
    <t>http://www.mod.uk/DefenceInternet/DefenceNews/MilitaryOperations/KingsmanJasonDunnbridgemanKilledInAfghanistan.htm</t>
  </si>
  <si>
    <t>Clydebank, Dunbartonshire</t>
  </si>
  <si>
    <t>Marine Jason Mackie</t>
  </si>
  <si>
    <t>Roberts, Alexis</t>
  </si>
  <si>
    <t>2nd Battalion, The Duke of Lancaster's Regiment</t>
  </si>
  <si>
    <t>Sangin, northern Helmand Province</t>
  </si>
  <si>
    <t>Tankerton in Kent</t>
  </si>
  <si>
    <t>Squadron RAF Regiment</t>
  </si>
  <si>
    <t>Rifleman Daniel Simpson</t>
  </si>
  <si>
    <t>Ripley, Derbyshire</t>
  </si>
  <si>
    <t>//icasualties.org</t>
  </si>
  <si>
    <t>Selly Oak Hospital Birmingham, UK (Lashkar Gah (Helmand))</t>
  </si>
  <si>
    <t xml:space="preserve">"Togey" and his twin brother, Loame, were born in Suva, Fiji. He joined passed out from Catterick in April 2008. He was a keen swimmer and rugby player, and also loved to travel. </t>
  </si>
  <si>
    <t>http://www.mod.uk/DefenceInternet/DefenceNews/MilitaryOperations/CorporalThomasMason3ScotsDiesOfWoundsInSellyOak.htm</t>
  </si>
  <si>
    <t>Summers, Scott</t>
  </si>
  <si>
    <t>http://www.guardian.co.uk/world/2009/dec/24/soldier-killed-afghanistan-tommy-brown</t>
  </si>
  <si>
    <t>Hostile-hostile fire - small arms fire</t>
  </si>
  <si>
    <t>Sergeant Jonathan Mathews</t>
  </si>
  <si>
    <t xml:space="preserve">Amer, John Paxton </t>
  </si>
  <si>
    <t>Marine Benjamin Reddy</t>
  </si>
  <si>
    <t>Jan 2009</t>
  </si>
  <si>
    <t>Marine Jonathan Wigley</t>
  </si>
  <si>
    <t>British base at Kabul International Airport</t>
  </si>
  <si>
    <t>Hostile - hostile fire - suicide bomber</t>
  </si>
  <si>
    <t>The Parachute Regiment</t>
  </si>
  <si>
    <t>Corporal John was a vehicle mechanic on his second tour of Afghanistan. A motocross fan, he had three sons with wife Wendy. Corporal Graeme Stiff was killed in the same attack.</t>
  </si>
  <si>
    <t>Jan 2010</t>
  </si>
  <si>
    <t>O'Donnell, Craig</t>
  </si>
  <si>
    <t>AGE</t>
  </si>
  <si>
    <t>Captain Daniel Shepherd</t>
  </si>
  <si>
    <t>Acting Corporal</t>
  </si>
  <si>
    <t>Of total, number very seriously injured or wounded</t>
  </si>
  <si>
    <t xml:space="preserve">Corporal </t>
  </si>
  <si>
    <t>Vanderbijlpark</t>
  </si>
  <si>
    <t>Holland, Jonathan "Dutchy"</t>
  </si>
  <si>
    <t>Flight Sergeant Adrian Davies</t>
  </si>
  <si>
    <t>"Danny" (his other nickname is "unspeakable in polite company" according to the MoD) enlisted at 16 and toured Bosnia, Northern Ireland and Kosovo. He was a passionate Gloucester RFC fan.</t>
  </si>
  <si>
    <t>Cridge, Mark</t>
  </si>
  <si>
    <t>Dennis, David</t>
  </si>
  <si>
    <t>Rifleman Stuart Nash</t>
  </si>
  <si>
    <t>Corporal John Harrison</t>
  </si>
  <si>
    <t>Jones, Michael</t>
  </si>
  <si>
    <t>Senior Aircraftman (SAC)</t>
  </si>
  <si>
    <t xml:space="preserve">Castle Bromwich, Birmingham </t>
  </si>
  <si>
    <t>Mossley, Greater Manchester</t>
  </si>
  <si>
    <t>the Babaji District of Helmand province.</t>
  </si>
  <si>
    <t>Lance Corporal Nigel Moffett</t>
  </si>
  <si>
    <t>Geresk (between Gareshk and Camp Bastion) (Helmand Province)</t>
  </si>
  <si>
    <t>Royal Air Force</t>
  </si>
  <si>
    <t>Kandahar (near)</t>
  </si>
  <si>
    <t>http://www.guardian.co.uk/uk/2009/nov/18/british-soldier-killed-afghanistan-helmand</t>
  </si>
  <si>
    <t>Brighton</t>
  </si>
  <si>
    <t>Sadler, Jack</t>
  </si>
  <si>
    <t>Riley, Liam</t>
  </si>
  <si>
    <t>Trooper Robert Pearson</t>
  </si>
  <si>
    <t>Sergeant Robert David Loughran-Dickson</t>
  </si>
  <si>
    <t>Wiltshire</t>
  </si>
  <si>
    <t>Trooper Ratu Sakeasi Babakobau</t>
  </si>
  <si>
    <t>4th Regiment</t>
  </si>
  <si>
    <t>Carlisle</t>
  </si>
  <si>
    <t>Acting Corporal Marcin Wojtak</t>
  </si>
  <si>
    <t>Fusilier Annis married wife Caroline in February a month before he deployed. He was killed evacuating his section commander, Lance Corporal Fullerton, alongside Fusilier Carter. He and Fusilier Carter were described as "selfless" by their commanding officer.</t>
  </si>
  <si>
    <t>Argyll and Sutherland Highlanders, 5th BN Royal Reg of Scotland</t>
  </si>
  <si>
    <t>2nd Battalion The Mercian Regiment, operating with The Light Dragoons Battle Group</t>
  </si>
  <si>
    <t>Lance Corporal Nicky Mason</t>
  </si>
  <si>
    <t>As part of the bomb disposal team, Captain Read had dealt with 32 IEDs before his death. He leaves a widow, Lorraine (known as Lou).</t>
  </si>
  <si>
    <t>Babakobau, Ratu</t>
  </si>
  <si>
    <t>Near Sangin in Helmand province.</t>
  </si>
  <si>
    <t>Qaleh-e-Gaz (northern Helmand province)</t>
  </si>
  <si>
    <t>Roney, Christopher</t>
  </si>
  <si>
    <t>Whiteside, Christopher</t>
  </si>
  <si>
    <t>Lance Sergeant Tobie Fasfous</t>
  </si>
  <si>
    <t>Kingsthorpe, Northamptonshire</t>
  </si>
  <si>
    <t>Truro, Cornwall</t>
  </si>
  <si>
    <t>Nad 'Ali district of central Helmand province.</t>
  </si>
  <si>
    <t xml:space="preserve">One of five soldiers killed by an Afghan policeman at a checkpoint in the Nad-e'Ali district. Chant leaves behind his wife Nausheen. He also has three children from a previous marriage, Connor, Victoria and Adam. </t>
  </si>
  <si>
    <t>245 Signal Squadron, 14 Signals Regiment</t>
  </si>
  <si>
    <t>Aug 2009</t>
  </si>
  <si>
    <t>http://www.guardian.co.uk/world/2009/sep/27/nato-troops-killed-afghanistan</t>
  </si>
  <si>
    <t>Near Sangin Helmand Province</t>
  </si>
  <si>
    <t>Selly Oak Hospital (Birmingham, UK) ( Haji Halem, Helmand province)</t>
  </si>
  <si>
    <t>Ulster</t>
  </si>
  <si>
    <t>Lamjung district of western Nepal</t>
  </si>
  <si>
    <t>DATE UPDATED</t>
  </si>
  <si>
    <t>http://www.mod.uk/DefenceInternet/DefenceNews/MilitaryOperations/LanceSergeantDavidGreenhalghKilledInAfghanistan.htm</t>
  </si>
  <si>
    <t>Folkestone, Kent</t>
  </si>
  <si>
    <t>Sangin, central Helmand Province</t>
  </si>
  <si>
    <t>Johnson, James</t>
  </si>
  <si>
    <t>2nd Battalion the Parachute Regiment</t>
  </si>
  <si>
    <t>http://www.mod.uk/DefenceInternet/DefenceNews/MilitaryOperations/StaffSergeantOlafSchmidKilledInAfghanistan.htm</t>
  </si>
  <si>
    <t>3rd Battalion, The Rifles</t>
  </si>
  <si>
    <t>Lance Corporal Luke McCulloch</t>
  </si>
  <si>
    <t>NOTICAS</t>
  </si>
  <si>
    <t>2nd Battalion The Rifles (2 RIFLES)</t>
  </si>
  <si>
    <t>Household Cavalry Regiment</t>
  </si>
  <si>
    <t>Ripon, North Yorks</t>
  </si>
  <si>
    <t>February</t>
  </si>
  <si>
    <t>6 Troop, X-Ray Company</t>
  </si>
  <si>
    <t>http://www.mod.uk/DefenceInternet/DefenceNews/MilitaryOperations/GuardsmanJamieJanesKilledInAfghanistan.htm</t>
  </si>
  <si>
    <t>Jusyalay (Helmand Province)</t>
  </si>
  <si>
    <t xml:space="preserve">Young, Johnathon </t>
  </si>
  <si>
    <t>Muirhead, Paul</t>
  </si>
  <si>
    <t>Rifleman Brown passed out in October and deployed in November as a battle casualty replacement. He had been with the company for two weeks.</t>
  </si>
  <si>
    <t>Watson, Richard J.</t>
  </si>
  <si>
    <t>Kidderminster</t>
  </si>
  <si>
    <t>Helmand Province (southern part)</t>
  </si>
  <si>
    <t>Houltram, Lee Andrew</t>
  </si>
  <si>
    <t>http://www.mod.uk/DefenceInternet/DefenceNews/MilitaryOperations/RiflemanPhilipAllenKilledInAfghanistan.htm</t>
  </si>
  <si>
    <t>Bolger, Stephen</t>
  </si>
  <si>
    <t>45 Commando</t>
  </si>
  <si>
    <t>Lance Corporal Stephen Kingscott</t>
  </si>
  <si>
    <t>Sapper Jordan Rossi</t>
  </si>
  <si>
    <t>COALITION FIELD HOSPITALS</t>
  </si>
  <si>
    <t>Private Sean McDonald</t>
  </si>
  <si>
    <t>Wadhurst in East Sussex</t>
  </si>
  <si>
    <t>Marine Damian Davies</t>
  </si>
  <si>
    <t>http://www.mod.uk/DefenceInternet/DefenceNews/MilitaryOperations/LanceCorporalMichaelPritchardKilledInAfghanistan.htm</t>
  </si>
  <si>
    <t>Private Jason George Williams</t>
  </si>
  <si>
    <t>The 3rd Battalion The Yorkshire Regiment</t>
  </si>
  <si>
    <t>Hostile - hostile fire - IED attack, small arms fire</t>
  </si>
  <si>
    <t>Caversham, Berkshire</t>
  </si>
  <si>
    <t>Colour Sergeant Phillip Newman</t>
  </si>
  <si>
    <t>The Black Watch, 3rd Battalion The Royal Regiment of Scotland</t>
  </si>
  <si>
    <t>Total</t>
  </si>
  <si>
    <t>Private Prosser was a keen sportsman and had been a member of Cwmbran Celtic Football Club and Fairwater Falcons Hockey Club.</t>
  </si>
  <si>
    <t>Flight Sergeant (Weapons System Operator)</t>
  </si>
  <si>
    <t>http://www.mod.uk/DefenceInternet/DefenceNews/MilitaryOperations/ActingCorporalMarcinWojtakKilledInAfghanistan.htm</t>
  </si>
  <si>
    <t>Babaji District, Helmand Province</t>
  </si>
  <si>
    <t>WHERE FROM</t>
  </si>
  <si>
    <t>Gereshk (Helmand province)</t>
  </si>
  <si>
    <t xml:space="preserve">Lance Bombardier </t>
  </si>
  <si>
    <t>Neath</t>
  </si>
  <si>
    <t>Lieutenant</t>
  </si>
  <si>
    <t>Sangin (south of) (Helmand Province)</t>
  </si>
  <si>
    <t xml:space="preserve">The Liverpool fan was due to become a recruitment instructor after his Afghan tour. Wife Holly said he 'died doing the job he loved'. </t>
  </si>
  <si>
    <t>Cwmbran</t>
  </si>
  <si>
    <t>Williams, Jason George</t>
  </si>
  <si>
    <t>http://www.guardian.co.uk/uk/2009/nov/09/soldier-killed-afghanistan-named</t>
  </si>
  <si>
    <t>Dagenham, Essex</t>
  </si>
  <si>
    <t>Garmsir (Helmand province)</t>
  </si>
  <si>
    <t>Hostile-hostile fire-RPG attack</t>
  </si>
  <si>
    <t>Looe, Cornwall</t>
  </si>
  <si>
    <t>Drane, Adam Paul</t>
  </si>
  <si>
    <t>Gostick, Dale</t>
  </si>
  <si>
    <t xml:space="preserve">2nd Battalion, the Parachute Regiment </t>
  </si>
  <si>
    <t>Sergeant Houltram died on foot patrol near Gereshk. His family have asked for privacy.</t>
  </si>
  <si>
    <t>http://www.guardian.co.uk/uk/2009/sep/04/soldier-killed-richard-brandon-afghanistan</t>
  </si>
  <si>
    <t>Lance Corporal Jake Alderton</t>
  </si>
  <si>
    <t>Manuel, John Henry</t>
  </si>
  <si>
    <t xml:space="preserve"> Markland, David </t>
  </si>
  <si>
    <t>Sergeant Barry Keen</t>
  </si>
  <si>
    <t>Draiva, Anare</t>
  </si>
  <si>
    <t>Wright, Thomas</t>
  </si>
  <si>
    <t>Parachute Regiment</t>
  </si>
  <si>
    <t>Private Chris Gray</t>
  </si>
  <si>
    <t>Knight, Benjamin James</t>
  </si>
  <si>
    <t>Gateshead, Tyne and Wear</t>
  </si>
  <si>
    <t>Flight Lieutenant Gareth Nicholas</t>
  </si>
  <si>
    <t>Fellows, Steven</t>
  </si>
  <si>
    <t>Rifleman Thatcher was described by his colleagues as a 'ray of sunshine, always giggling and joking'. Three months after joining his regiment he was awarded a prize for valour on a testing exercise.</t>
  </si>
  <si>
    <t>Rolands Gill, Gateshead</t>
  </si>
  <si>
    <t xml:space="preserve"> Private Kevin Elliott</t>
  </si>
  <si>
    <t>Non-Hostile - Accident - vehicular</t>
  </si>
  <si>
    <t>Gilyeat, Mike</t>
  </si>
  <si>
    <t>Sergeant Gary Quilliam</t>
  </si>
  <si>
    <t>Hashmi, Jabron</t>
  </si>
  <si>
    <t>http://www.mod.uk/DefenceInternet/DefenceNews/MilitaryOperations/PrivateRichardHuntDiesOfWoundsSustainedInAfghanistan.htm</t>
  </si>
  <si>
    <t>http://www.mod.uk/DefenceInternet/DefenceNews/MilitaryOperations/CorporalJohnathanMooreAndPrivateSeanMcdonaldKilledInAfghanistan.htm</t>
  </si>
  <si>
    <t>Victor Company, 45 Commando Royal Marines</t>
  </si>
  <si>
    <t>Newberry</t>
  </si>
  <si>
    <t xml:space="preserve">Private </t>
  </si>
  <si>
    <t>A Liverpool fan from Fleetwood in Lancashire, had football trials at Everton, Manchester City and Blackpool. He has a young daughter, Keira, with childhood sweetheart Kelly.</t>
  </si>
  <si>
    <t>Betws-y-Coed</t>
  </si>
  <si>
    <t>The mechanic, from Scunthorpe, was driving in a convoy when his vehicle was hit by an explosion. "Lombo" played football for the REME and the Army Youth Team, and had a young son with fiancee Ellie.</t>
  </si>
  <si>
    <t>Captain Jim Philippson</t>
  </si>
  <si>
    <t>Sangin (Helmand Province)</t>
  </si>
  <si>
    <t>Sidcup</t>
  </si>
  <si>
    <t>March</t>
  </si>
  <si>
    <t xml:space="preserve">SOURCE: </t>
  </si>
  <si>
    <t>Private Young had been in Afghanistan for less than three weeks. He was killed trying to secure safe passage for residents of Sangin on election day.</t>
  </si>
  <si>
    <t>The Highlanders, 4th Battalion, The Royal Regiment of Scotland</t>
  </si>
  <si>
    <t>Worcester</t>
  </si>
  <si>
    <t>Rifleman William Aldridge</t>
  </si>
  <si>
    <t>Trooper Jack Sadler</t>
  </si>
  <si>
    <t>Garmsir District (southern Helmand Province)</t>
  </si>
  <si>
    <t>Kajaki - northern Helmand province</t>
  </si>
  <si>
    <t>Australia</t>
  </si>
  <si>
    <t>Central Helmand province</t>
  </si>
  <si>
    <t>http://www.mod.uk/DefenceInternet/DefenceNews/MilitaryOperations/ActingSerjeantStuartMcgrathAndTrooperBrettHallKilledFollowingIncidentsInAfghanistan.htm</t>
  </si>
  <si>
    <t xml:space="preserve">Elms, Liam </t>
  </si>
  <si>
    <t>Squires, Allan James</t>
  </si>
  <si>
    <t xml:space="preserve">Lieutenant Evison was shot while on patrol and died three days later at Selly Oak hospital. A former pupil of Charterhouse and Sandhurst, he was a cellist and pianist and spent a year as a jackaroo in Australia before joining up. </t>
  </si>
  <si>
    <t>Rifleman James Stephen Brown</t>
  </si>
  <si>
    <t>TOTALS</t>
  </si>
  <si>
    <t>Lance Corporal Richards, from Betws-y-Coed, died at Selly Oak hospital five days after his vehicle was hit by an IED. Known as Martin to his family and Rob to his colleagues, he was a  keen footballer and played for Machno United when he was home on leave.</t>
  </si>
  <si>
    <t>Salisbury, Wiltshire</t>
  </si>
  <si>
    <t>Sandford, Paul "Sandy"</t>
  </si>
  <si>
    <t>Rifleman Adrian Sheldon</t>
  </si>
  <si>
    <t>Monifieth in Angus</t>
  </si>
  <si>
    <t>Rifleman Daniel Wild</t>
  </si>
  <si>
    <t>Lewis, Aaron</t>
  </si>
  <si>
    <t>Hostile - hostile fire - suicide car bomb</t>
  </si>
  <si>
    <t>Guardsman Neil Downes</t>
  </si>
  <si>
    <t>Lance Corporal Mathew Ford</t>
  </si>
  <si>
    <t xml:space="preserve">34 Squadron Royal Air Force Regiment </t>
  </si>
  <si>
    <t>The Light Dragoons</t>
  </si>
  <si>
    <t>Kabul (near)</t>
  </si>
  <si>
    <t>Murray, Charles David</t>
  </si>
  <si>
    <t>One of five soldiers killed by an Afghan policeman...His father said "we will never be able to accept the news, but maybe it would be a bit easier if he hadn't be murdered the way he had."</t>
  </si>
  <si>
    <t>Nad-e-Ali District (Helmand Province)</t>
  </si>
  <si>
    <t>Lance Corporal Peter Craddock</t>
  </si>
  <si>
    <t>Staff Sergeant</t>
  </si>
  <si>
    <t>Wright, Damian</t>
  </si>
  <si>
    <t>Elliott, Gavin</t>
  </si>
  <si>
    <t>14 Signal Regiment</t>
  </si>
  <si>
    <t>Private Peter Joe Cowton</t>
  </si>
  <si>
    <t>Leaves behind his wife, Ellen, and two children, Ellie, aged 3, Michael, 1. He wanted to apply for Special Forces selection after the tour.</t>
  </si>
  <si>
    <t xml:space="preserve">Adams, Kyle </t>
  </si>
  <si>
    <t>2008</t>
  </si>
  <si>
    <t>2009</t>
  </si>
  <si>
    <t>2006</t>
  </si>
  <si>
    <t>2007</t>
  </si>
  <si>
    <t>2004</t>
  </si>
  <si>
    <t>2005</t>
  </si>
  <si>
    <t>2002</t>
  </si>
  <si>
    <t>2003</t>
  </si>
  <si>
    <t>Lance Corporal David Leslie Kirkness</t>
  </si>
  <si>
    <t>Afghanistan</t>
  </si>
  <si>
    <t>Senior Aircraftsman</t>
  </si>
  <si>
    <t xml:space="preserve">Lieutenant Colonel Thorneloe was the first commander of a British regiment to have died in active service since the Falklands war. He is survived by his wife, Sally, and two daughters, Hannah and Sophie. </t>
  </si>
  <si>
    <t>Described as a "proud Rifleman". His platoon was tasked with ground clearance, providing vital security for local Afghans.</t>
  </si>
  <si>
    <t>Marine Georgie Sparks</t>
  </si>
  <si>
    <t>Sangin</t>
  </si>
  <si>
    <t>http://www.mod.uk/DefenceInternet/DefenceNews/MilitaryOperations/CorporalJamesOaklandRmpKilledInAfghanistan.htm</t>
  </si>
  <si>
    <t>Woqab, close to Musa Qaleh (Helmand province)</t>
  </si>
  <si>
    <t>2010</t>
  </si>
  <si>
    <t xml:space="preserve"> 2nd Battalion The Mercian Regiment (Worcesters and Foresters) (2 MERCIAN)</t>
  </si>
  <si>
    <t>Bridge, Christopher</t>
  </si>
  <si>
    <t>Guardsman King joined Number 3 Company, 1st Battalion Coldstream Guards in August 2008. In early 2009, he volunteered to serve with 1st Battalion Welsh Guards for a six-month operational tour to Afghanistan.</t>
  </si>
  <si>
    <t>Mackie, Jason</t>
  </si>
  <si>
    <t>Sergeant Ben Ross</t>
  </si>
  <si>
    <t>Violino, Ivano "Sean"</t>
  </si>
  <si>
    <t>Sparks, Georgie</t>
  </si>
  <si>
    <t>Near Malgir, between Babaji and Gereshk</t>
  </si>
  <si>
    <t>6 RIFLES, serving as part of the 3 RIFLES Battle Group</t>
  </si>
  <si>
    <t>29 Commando Regiment Royal Artillery</t>
  </si>
  <si>
    <t>Sangin District Centre (Helmand Province)</t>
  </si>
  <si>
    <t>Gereshk district, central Helmand province.</t>
  </si>
  <si>
    <t>Rifleman Simpson's passions in life were his family, boxing, football, karaoke and his friends. He leaves behind his eight-month-old son, Alfie.</t>
  </si>
  <si>
    <t>Flt Lt (pilot)</t>
  </si>
  <si>
    <t>Tyneside</t>
  </si>
  <si>
    <t>Lanarkshire</t>
  </si>
  <si>
    <t>Senior Aircraftman Graham Livingstone</t>
  </si>
  <si>
    <t>Field hospital admissions,  disease or non-battle injury</t>
  </si>
  <si>
    <t>Trooper Joshua Hammond</t>
  </si>
  <si>
    <t>Marine Thomas Curry</t>
  </si>
  <si>
    <t>Ely, Cambridgeshire</t>
  </si>
  <si>
    <t>Died despite receiving weeks of intenisive medical treatment  after being caught in an explosion. He was a martial arts expert as well as a keen amateur chef.</t>
  </si>
  <si>
    <t>2nd Royal Tank Regiment</t>
  </si>
  <si>
    <t>Clatterbridge</t>
  </si>
  <si>
    <t xml:space="preserve">Cooper, Daniel </t>
  </si>
  <si>
    <t>Private Andrew Barrie Cutts</t>
  </si>
  <si>
    <t>http://www.mod.uk/DefenceInternet/DefenceNews/MilitaryOperations/CorporalLorenMarltonthomasKilledInAfghanistan.htm</t>
  </si>
  <si>
    <t xml:space="preserve">Hostile </t>
  </si>
  <si>
    <t>http://www.guardian.co.uk/global/2009/aug/09/afghanistan-military</t>
  </si>
  <si>
    <t>Gamble, Daniel</t>
  </si>
  <si>
    <t>Northern Ireland</t>
  </si>
  <si>
    <t>http://www.mod.uk/DefenceInternet/DefenceNews/MilitaryOperations/RoyalMarineKilledNearGereshkOn29August.htm</t>
  </si>
  <si>
    <t>Senior Aircraftman Gary Thompson</t>
  </si>
  <si>
    <t xml:space="preserve">Major, James </t>
  </si>
  <si>
    <t>Private Robert Foster</t>
  </si>
  <si>
    <t>Private Williams, from Worcester, was killed by an IED while protecting the body of an Afghan National Army soldier. His friends described him as a "self-confessed 'happy chappy'".</t>
  </si>
  <si>
    <t>Kingsman Jason Dunn-Bridgeman</t>
  </si>
  <si>
    <t>Lance Corporal Cooper, who was promoted last month, wanted to become an Army physical training instructor.</t>
  </si>
  <si>
    <t>Bury St Edmunds</t>
  </si>
  <si>
    <t>WO2 Upton was a Royal Artillery weapon locator, specialising in radar systems. He had previously served in Iraq, Cyprus, Northern Ireland and Bosnia. He was very proud of his family, his wife, Karen, and their young children, Hollie and Ewan. His widow Karen was presented with the first Elizabeth Cross before his funeral in August.</t>
  </si>
  <si>
    <t>Glasgow</t>
  </si>
  <si>
    <t xml:space="preserve">April </t>
  </si>
  <si>
    <t xml:space="preserve"> 2nd Battalion, The Duke of Lancaster’s Regiment</t>
  </si>
  <si>
    <t>From the Territorial Army, 'Reedy' had served as an army volunteer since 2001 and built luxury yachts for a living. He planned to marry fiancee Heather on his return.</t>
  </si>
  <si>
    <t>FULL NAME</t>
  </si>
  <si>
    <t>Musa Qualeh (Helmand Province)</t>
  </si>
  <si>
    <t>Oct 2008</t>
  </si>
  <si>
    <t>Berkshire</t>
  </si>
  <si>
    <t>Oct 2009</t>
  </si>
  <si>
    <t>http://www.mod.uk/DefenceInternet/DefenceNews/MilitaryOperations/CorporalJohnHarrisonTheParachuteRegimentKilledInAfghanistan.htm</t>
  </si>
  <si>
    <t>Babaji district, central Helmand province.</t>
  </si>
  <si>
    <t>Non-hostile - accident</t>
  </si>
  <si>
    <t>A former Land Rover mechanic, "Gumbo" was on his first tour. He had been marked out as a possible junior Non-Commissioned Officer. Colleagues described him as a "brilliant friend" and "the only Welshman who was scared of sheep".</t>
  </si>
  <si>
    <t>1st Battalion the Royal Anglian Regiment</t>
  </si>
  <si>
    <t>1st BN Royal Irish Regiment</t>
  </si>
  <si>
    <t>http://www.guardian.co.uk/uk/2009/dec/29/soldier-killed-afghanistan-aidan-howell</t>
  </si>
  <si>
    <t>Rifleman Daniel Hume</t>
  </si>
  <si>
    <t>Sunderland</t>
  </si>
  <si>
    <t>Marine Neil David Dunstan</t>
  </si>
  <si>
    <t>D Squadron, the Household Cavalry Regiment</t>
  </si>
  <si>
    <t>Brown, Tommy</t>
  </si>
  <si>
    <t>Acting Sergeant Michael Lockett MC</t>
  </si>
  <si>
    <t>The 2nd Battalion the Royal Regiment of Fusiliers</t>
  </si>
  <si>
    <t>Territorial Army</t>
  </si>
  <si>
    <t>Rowe, Kenneth Michael</t>
  </si>
  <si>
    <t>Corporal Oliver Dicketts</t>
  </si>
  <si>
    <t>Grimsby</t>
  </si>
  <si>
    <t>Trooper Brett Hall</t>
  </si>
  <si>
    <t>Toge, Aminiasi</t>
  </si>
  <si>
    <t>Bryant, Sarah</t>
  </si>
  <si>
    <t>A rugby player, Lance Corporal Hicks enlisted in 1999 and had previously served in Iraq. He leaves wife Katie, daughter Daisy and son Henry.</t>
  </si>
  <si>
    <t>TOTAL</t>
  </si>
  <si>
    <t>Allen, Philip</t>
  </si>
  <si>
    <t>Acting Sergeant John Amer was killed as he went to help a colleague. He leaves a wife Sue and  daughter Lisa.</t>
  </si>
  <si>
    <t>Lance Corporal Graham Shaw</t>
  </si>
  <si>
    <t>Not yet announced</t>
  </si>
  <si>
    <t>Corporal Jonathan Horne</t>
  </si>
  <si>
    <t>Royal Marines</t>
  </si>
  <si>
    <t>Hostile - friendly fire - Air fire</t>
  </si>
  <si>
    <t>SOURCE</t>
  </si>
  <si>
    <t>Craftsman Anthony Lombardi</t>
  </si>
  <si>
    <t>Sergeant (Weapons Systems Operator)</t>
  </si>
  <si>
    <t>Marshall, Mark</t>
  </si>
  <si>
    <t>Corporal Riley had been with the Battalion since September 2005. He played football for local sides Beighton Magpies and the Throstles when he was home on leave.</t>
  </si>
  <si>
    <t>Lombardi, Anthony</t>
  </si>
  <si>
    <t>Hicks, David</t>
  </si>
  <si>
    <t>just east of Gereshk (Helmand Province)</t>
  </si>
  <si>
    <t>Dorset</t>
  </si>
  <si>
    <t>Sapper</t>
  </si>
  <si>
    <t>Corporal Darryl Gardiner</t>
  </si>
  <si>
    <t>2nd Battalion The Parachute Regiment</t>
  </si>
  <si>
    <t>The Black Watch, 3rd Battalion The Royal Regiment of Scotland.</t>
  </si>
  <si>
    <t>http://www.mod.uk/DefenceInternet/DefenceNews/MilitaryOperations/ThreeSoldiersKilledInAfghanistan.htm</t>
  </si>
  <si>
    <t>Upper Gereshk Valley - Helmand province</t>
  </si>
  <si>
    <t>Washington, Tyne and Wear</t>
  </si>
  <si>
    <t>Braintree, raised in Thornton-Cleveleys</t>
  </si>
  <si>
    <t>Scotland</t>
  </si>
  <si>
    <t>Cambridgeshire</t>
  </si>
  <si>
    <t>Captain Mark Hale</t>
  </si>
  <si>
    <t>Sangin (Forward Operating Base Inkerman)</t>
  </si>
  <si>
    <t>http://www.guardian.co.uk/world/2009/aug/26/british-soldier-dies-afghan-wounds</t>
  </si>
  <si>
    <t>Hostile - hostile fire - Mortar attack</t>
  </si>
  <si>
    <t>Corporal Liam Elms</t>
  </si>
  <si>
    <t>Barnes, Jason Stuart</t>
  </si>
  <si>
    <t>3rd Parachute Battlegroup</t>
  </si>
  <si>
    <t>Private Jason Lee Rawstron</t>
  </si>
  <si>
    <t>Bateman, James</t>
  </si>
  <si>
    <t>Mackin, Travis</t>
  </si>
  <si>
    <t>Captain David Hicks</t>
  </si>
  <si>
    <t>Fusilier Simon Annis</t>
  </si>
  <si>
    <t>Experienced soldier who served in  Kosovo, Iraq, Northern Ireland and finally Afghanistan. Also a keen marathon runner.</t>
  </si>
  <si>
    <t>Pun, Kumar</t>
  </si>
  <si>
    <t>The avid Leeds United supporter enlisted in 2006, and trained with the Fire Support Group during pre-deployment, a role usually only given to senior Riflemen.</t>
  </si>
  <si>
    <t>Busuttil, Robert</t>
  </si>
  <si>
    <t>Sangin (Helmand province)</t>
  </si>
  <si>
    <t>Nuneaton</t>
  </si>
  <si>
    <t xml:space="preserve">Sergeant Valentine's commanding officer said he had a "rucksack full of charm". A fan of Marvel comics, he leaves wife Gemma and two daughters.  </t>
  </si>
  <si>
    <t>5th Reg Royal Artillery, 52 Brigade's Reconnaissance Force</t>
  </si>
  <si>
    <t>Rifleman Joe Murphy</t>
  </si>
  <si>
    <t>Non-hostile - suicide</t>
  </si>
  <si>
    <t>Laws, Robert</t>
  </si>
  <si>
    <t>Lashkar Gah (Basharan area) (Helmand Province)</t>
  </si>
  <si>
    <t>Ford, Mathew</t>
  </si>
  <si>
    <t>Captain David Patton</t>
  </si>
  <si>
    <t>1st Battalion, The Royal Gloucestershire, Berkshire and Wiltshire Light Infantry</t>
  </si>
  <si>
    <t>Guardsman Daryl Hickey</t>
  </si>
  <si>
    <t>Bombardier</t>
  </si>
  <si>
    <t>Rawson, Tony</t>
  </si>
  <si>
    <t>John, Dean</t>
  </si>
  <si>
    <t>Warrant Officer Class 1 Darren Chant</t>
  </si>
  <si>
    <t xml:space="preserve">Private Hunt was the 200th British soldier to die in Afghanistan. He passed away at Selly Oak hospital with his family at his side, two days after his vehicle was hit by an explosion in Musa Qaleh. Thousands of mourners lined the streets of Abergavenny, where he grew up, for his funeral. His mother, Hazel, said politicians should "get off their backsides and see what it's like for our boys out there. The army has been short-changed and the troops are suffering because of it." </t>
  </si>
  <si>
    <t>Helmand Province</t>
  </si>
  <si>
    <t>Colour Sergeant</t>
  </si>
  <si>
    <t>Corporal Simon Hornby</t>
  </si>
  <si>
    <t>Guardsman</t>
  </si>
  <si>
    <t>HOME REGION</t>
  </si>
  <si>
    <t>Captain</t>
  </si>
  <si>
    <t>Corporal Binnie had recently been promoted, and died in a firefight while trying to defend his colleagues. His wife Amanda said he had died "a happy married man".</t>
  </si>
  <si>
    <t xml:space="preserve">Sangin region of Helmand Province. </t>
  </si>
  <si>
    <t>Trooper Whiteside was a talented swordsman and had hoped to compete with the British fencing team at the 2012 Olympics. He was known as Norm to his friends, after the Manchester United footballer Norman Whiteside. He joined the army in 2005, but was discharged after a serious knee injury. He signed up again in March 2008.</t>
  </si>
  <si>
    <t>Amersham, Bucks</t>
  </si>
  <si>
    <t>Reeve, Sean Robert</t>
  </si>
  <si>
    <t>Hume, Daniel</t>
  </si>
  <si>
    <t>Lance Bombardier Liam McLaughlin</t>
  </si>
  <si>
    <t>Rai, Yubraj</t>
  </si>
  <si>
    <t>Corporal Marc Birch</t>
  </si>
  <si>
    <t>Great Yarmouth</t>
  </si>
  <si>
    <t>Mulvihill, Damian</t>
  </si>
  <si>
    <t>40 Commando Royal Marines</t>
  </si>
  <si>
    <t>http://www.guardian.co.uk/uk/2010/jan/11/british-soldier-killed-afghanistan</t>
  </si>
  <si>
    <t>Essex</t>
  </si>
  <si>
    <t>Croydon, Surrey</t>
  </si>
  <si>
    <t>Bridgewater</t>
  </si>
  <si>
    <t>Flight Lieutenant Steven Swarbrick</t>
  </si>
  <si>
    <t>Gereshk (near), Helmand Province</t>
  </si>
  <si>
    <t>1st Battalion The Royal Irish Regiment</t>
  </si>
  <si>
    <t>The 1st Battalion The Royal Gurkha Rifles</t>
  </si>
  <si>
    <t>Trooper Phillip Lawrence</t>
  </si>
  <si>
    <t>Flight Lieutenant Allan Squires</t>
  </si>
  <si>
    <t>Blidworth, Nottinghamshire</t>
  </si>
  <si>
    <t xml:space="preserve">Rifleman </t>
  </si>
  <si>
    <t xml:space="preserve">McDonald, Sean </t>
  </si>
  <si>
    <t>Rossi, Jordan</t>
  </si>
  <si>
    <t>Acting Sergeant John Paxton Amer</t>
  </si>
  <si>
    <t>Kunduz province, northern Afghanistan</t>
  </si>
  <si>
    <t>Fentiman, Andrew</t>
  </si>
  <si>
    <t>Elliott, Kevin</t>
  </si>
  <si>
    <t>Rifleman Hume passed out from ITC Catterick in April as Top Student. He was a keen mountain bike racer, and had been a member of the Mountain Bike UK/ Scott bike squad.</t>
  </si>
  <si>
    <t>Corporal Mike Gilyeat</t>
  </si>
  <si>
    <t>Mathews, Jonathan William</t>
  </si>
  <si>
    <t>A signaller on his second tour of Afghanistan, Marine Mick Laski was known for his Scouse humour and had pushed hard to join Yankee Company. He died in Selly Oak hospital two days after being injured in Sangin.</t>
  </si>
  <si>
    <t>Not reported yet</t>
  </si>
  <si>
    <t>Ross-on-Wye</t>
  </si>
  <si>
    <t xml:space="preserve">http://www.mod.uk/DefenceInternet/DefenceNews/MilitaryOperations/PrivateRobertHayesKilledInAfghanistan.htm
</t>
  </si>
  <si>
    <t>Nad-e-Ali district of Helmand province</t>
  </si>
  <si>
    <t>Lance Corporal James Fullarton</t>
  </si>
  <si>
    <t>Dempsey, Barry</t>
  </si>
  <si>
    <t>LCpl Brandon was deployed as a vehicle mechanic supporting a Reconnaissance Troop. He left a fiancée and was a father and stepfather.</t>
  </si>
  <si>
    <t>http://www.mod.uk/DefenceInternet/DefenceNews/MilitaryOperations/CorporalLiamRileyAndLanceCorporalGrahamShawKilledInAfghanistan.htm</t>
  </si>
  <si>
    <t>Corporal Mulligan, from Alloa, died when his vehicle came under attack. He was expecting a baby with his fiancee. Lance Corporal Hopkins and Private Adams died in the same incident.</t>
  </si>
  <si>
    <t>Zulu Company 45 Commando Royal Marines</t>
  </si>
  <si>
    <t>Evison, Mark Lawrence</t>
  </si>
  <si>
    <t>Corporal Mark Cridge</t>
  </si>
  <si>
    <t>Plymouth (Devonshire)</t>
  </si>
  <si>
    <t>http://www.mod.uk/DefenceInternet/DefenceNews/MilitaryOperations/LanceCorporalAdamDraneKilledInAfghanistan.htm</t>
  </si>
  <si>
    <t>South Wales</t>
  </si>
  <si>
    <t>Backhouse, James</t>
  </si>
  <si>
    <t>Captain Ben Babington-Browne</t>
  </si>
  <si>
    <t>Bedworth</t>
  </si>
  <si>
    <t>Sergeant Benjamin Knight</t>
  </si>
  <si>
    <t>Born in South Africa, Major Birchall moved to the UK aged six months. He was badly injured when an IED hit his armoured vehicle, and died as he was taken away by helicopter. He leaves behind his wife, Joanna, and his 18-month-old son, Charlie.</t>
  </si>
  <si>
    <t>Catterick</t>
  </si>
  <si>
    <t>Lance Corporal Richard Larkin</t>
  </si>
  <si>
    <t>http://www.guardian.co.uk/uk/2009/aug/13/three-british-soldiers-killed-afghanistan</t>
  </si>
  <si>
    <t>Swarbrick, Steven</t>
  </si>
  <si>
    <t>Marine Travis Mackin</t>
  </si>
  <si>
    <t xml:space="preserve">Only 26, Captain Tom Sawyer had already led a distinguished career as an army officer. He also competed with the Regimental Telemark Ski Team in Austria. Wife Katy and family said he was "dedicated to the army and his lads". The MoD launched an investigation into the deaths of Captain Sawyer and Corporal Winter after they were hit by an explosion in Gereshk. Early reports suggested the pair were killed by friendly fire when troops fired a mortar round at the wrong location. </t>
  </si>
  <si>
    <t>1st Battalion The Royal Anglian Regiment</t>
  </si>
  <si>
    <t>Gereshk (north of) (Helmand province)</t>
  </si>
  <si>
    <t>Company HQ, X-Ray Company, 45 Commando Royal Marines</t>
  </si>
  <si>
    <t>Bonner, Darren</t>
  </si>
  <si>
    <t>South Africa</t>
  </si>
  <si>
    <t xml:space="preserve">Hall, Brett </t>
  </si>
  <si>
    <t>Ranger</t>
  </si>
  <si>
    <t>Sydney</t>
  </si>
  <si>
    <t>Corporal Dean Thomas John</t>
  </si>
  <si>
    <t>Corporal Graeme Stiff</t>
  </si>
  <si>
    <t>Johnson, Ralph</t>
  </si>
  <si>
    <t>Carter, Louis</t>
  </si>
  <si>
    <t>Kajaki (Helmand Province)</t>
  </si>
  <si>
    <t>Cuthbertson, Nathan</t>
  </si>
  <si>
    <t>Deliberate friendly fire</t>
  </si>
  <si>
    <t>Trooper Hall died in hospital in Selly Oak,  after being injured while travelling in an armoured vehicle in Helmand. Known as 'Albert' to his regiment, he loved vehicles, and making them work, and was a skilled driver.</t>
  </si>
  <si>
    <t>40 Regiment Royal Artillery</t>
  </si>
  <si>
    <t>Private Robert McLaren</t>
  </si>
  <si>
    <t>Birmingham</t>
  </si>
  <si>
    <t>Janes, Jamie</t>
  </si>
  <si>
    <t>Saltash, Cornwall</t>
  </si>
  <si>
    <t>Nad e-Ali district, central Helmand province</t>
  </si>
  <si>
    <t>Private Gavin Elliott</t>
  </si>
  <si>
    <t>Clayton-Le-Moors, Lancashire</t>
  </si>
  <si>
    <t xml:space="preserve">The 2nd Battalion The Royal Welsh </t>
  </si>
  <si>
    <t>Germany</t>
  </si>
  <si>
    <t>Private</t>
  </si>
  <si>
    <t>Non-hostile - homicide</t>
  </si>
  <si>
    <t>http://www.guardian.co.uk/uk/2009/aug/31/two-british-soldiers-killed-afghanistan</t>
  </si>
  <si>
    <t>Lance Corporal Benjamin Whatley</t>
  </si>
  <si>
    <t xml:space="preserve">1st Battalion Grenadier Guards </t>
  </si>
  <si>
    <t>Herefordshire</t>
  </si>
  <si>
    <t>Basingstoke</t>
  </si>
  <si>
    <t>Musa Quala (Helmand Province)</t>
  </si>
  <si>
    <t>Marine Darren Smith</t>
  </si>
  <si>
    <t>Epping (Essex)</t>
  </si>
  <si>
    <t>Private Elliot had previously served in Northern Ireland and Iraq. He was planning to leave the army earlier this year, but decided to deploy at the last minute.</t>
  </si>
  <si>
    <t>Acting Serjeant Stuart McGrath</t>
  </si>
  <si>
    <t>Near Gareshk, Helmand province</t>
  </si>
  <si>
    <t>Musa Qala (Helmand Province)</t>
  </si>
  <si>
    <t>Serjeant McAleese died trying to help an injured colleague. His father John, an SAS soldier, had helped end the Iranian embassy siege in 1980. His widow, Joanne, expressed sorrow that their 4-month-old son Charley would never know his father.</t>
  </si>
  <si>
    <t>Pearson, Robert</t>
  </si>
  <si>
    <t>http://www.guardian.co.uk/uk/2009/sep/22/dead-soldier-military-cross</t>
  </si>
  <si>
    <t>Deering, Robert</t>
  </si>
  <si>
    <t>Sangin - near (Helmand Province)</t>
  </si>
  <si>
    <t>Keen, Barry</t>
  </si>
  <si>
    <t>MONTHLY FIGURES</t>
  </si>
  <si>
    <t>Corporal Daniel Nield</t>
  </si>
  <si>
    <t>Acting Serjeant</t>
  </si>
  <si>
    <t>Bush, Shaun</t>
  </si>
  <si>
    <t>Bromsgrove in Worcestershire</t>
  </si>
  <si>
    <t>http://www.guardian.co.uk/uk/2009/sep/10/soldier-killed-afghanistan-raid-named</t>
  </si>
  <si>
    <t>Non-hostile - accident - firearms</t>
  </si>
  <si>
    <t>http://www.mod.uk/DefenceInternet/DefenceNews/MilitaryOperations/CorporalStevenBooteAndCorporalNicholasWebstersmithOfTheRoyalMilitaryPoliceKilledInAfghanistan.htm</t>
  </si>
  <si>
    <t>http://www.mod.uk/DefenceInternet/DefenceNews/MilitaryOperations/LanceCorporalJamesHillOf1stBattalionColdstreamGuardsKilledInAfghanistan.htm</t>
  </si>
  <si>
    <t>Cardiff</t>
  </si>
  <si>
    <t>2nd Battalion The Mercian Regiment</t>
  </si>
  <si>
    <t>The sprinter and rugby player (he supported Castleford Tigers) completed training at Catterick in April 2009. He was on his first tour.</t>
  </si>
  <si>
    <t>Hostile -                       hostile fire -            Explosion</t>
  </si>
  <si>
    <t>Davies, Damian</t>
  </si>
  <si>
    <t>Corporal Jason Stuart Barnes</t>
  </si>
  <si>
    <t>22 Engineer Regiment, Royal Engineers</t>
  </si>
  <si>
    <t>Gardiner, Darryl</t>
  </si>
  <si>
    <t>33 Engineer Regiment (Explosive Ordnance Disposal)</t>
  </si>
  <si>
    <t>Serjeant Phillip Scott</t>
  </si>
  <si>
    <t>Reeves, Leigh</t>
  </si>
  <si>
    <t>WHERE DIED</t>
  </si>
  <si>
    <t>Corporal Kevin Mulligan</t>
  </si>
  <si>
    <t>13 Air Assault Support Regiment Royal Logistic Corps</t>
  </si>
  <si>
    <t>Marine Jonathan Holland</t>
  </si>
  <si>
    <t>Tarnak va Jaldak district (Zabul province)</t>
  </si>
  <si>
    <t>One of five soldiers killed by an Afghan policeman...Though a volunteer in the TA he  had thought about enlisting as a regular soldier.</t>
  </si>
  <si>
    <t xml:space="preserve">Corporal Etchells was on his third deployment to Afghanistan. He had previously represented the Battalion and Garrison side at cricket, and was an active member of the Battalion cross country team. </t>
  </si>
  <si>
    <t>Flt Lt (pilot and captain)</t>
  </si>
  <si>
    <t>2nd Lieutenant</t>
  </si>
  <si>
    <t>Samuel Bassett</t>
  </si>
  <si>
    <t xml:space="preserve">Lance Corporal </t>
  </si>
  <si>
    <t>Coventry</t>
  </si>
  <si>
    <t>Lance Corporal Alex Hawkins</t>
  </si>
  <si>
    <t>Dicketts, Oliver Simon</t>
  </si>
  <si>
    <t>Mnster</t>
  </si>
  <si>
    <t>http://www.guardian.co.uk/world/2009/oct/09/helmand-afghanistan-british-soldier-death</t>
  </si>
  <si>
    <t>Musa Qala District Centre (Northern Helmand)</t>
  </si>
  <si>
    <t>http://www.mod.uk/DefenceInternet/DefenceNews/MilitaryOperations/PrivateJasonGeorgeWilliamsKilledInAfghanistan.htm</t>
  </si>
  <si>
    <t>Sergeant Robert Busuttil</t>
  </si>
  <si>
    <t>May</t>
  </si>
  <si>
    <t>http://www.mod.uk/DefenceInternet/DefenceNews/MilitaryOperations/ActingSergeantMichaelLockettMcKilledInAfghanistan.htm</t>
  </si>
  <si>
    <t>Corporal Bolger died in an explosion alongside Lance Corporal Moffett. His family said, "We can take some comfort knowing that he died amongst friends, doing something he loved and believed in. We are all immensely proud of him."</t>
  </si>
  <si>
    <t>Lance Corporal Michael Jones</t>
  </si>
  <si>
    <t>Fusilier Carter had only been in Afghanistan since April on his first deployment. He died alongside Fusilier Annis while extracting his section commander, Lance Corporal Fullerton. He and Fusilier Annis were described as "selfless" by their commanding officer.</t>
  </si>
  <si>
    <t>Orpington, Kent,</t>
  </si>
  <si>
    <t>Near Sangin in Helmand province</t>
  </si>
  <si>
    <t>between Heyderabad and Mirmandab (Helmand province)</t>
  </si>
  <si>
    <t>Williams, Michael</t>
  </si>
  <si>
    <t>June 2009</t>
  </si>
  <si>
    <t>Salisbury</t>
  </si>
  <si>
    <t>Corporal Sean Binnie</t>
  </si>
  <si>
    <t>Sangin, Helmand Province</t>
  </si>
  <si>
    <t>Walthamstow</t>
  </si>
  <si>
    <t>Chatham, Kent</t>
  </si>
  <si>
    <t>1st Battalion The Coldstream Guards</t>
  </si>
  <si>
    <t>Uckfield, East Sussex</t>
  </si>
  <si>
    <t>Greenhalgh, Dave</t>
  </si>
  <si>
    <t>Corporal Sean Reeve</t>
  </si>
  <si>
    <t>Taunton (Somerset)</t>
  </si>
  <si>
    <t>Lieutenant Colonel</t>
  </si>
  <si>
    <t>April</t>
  </si>
  <si>
    <t>ICASUALTIES.ORG</t>
  </si>
  <si>
    <t>Near Camp Bastion in central Helmand</t>
  </si>
  <si>
    <t>Musa Qal'eh, northern Helmand province</t>
  </si>
  <si>
    <t>Downes, Neil "Tony"</t>
  </si>
  <si>
    <t>Flight Sergeant Stephen Beattie</t>
  </si>
  <si>
    <t xml:space="preserve">Ford, Ben </t>
  </si>
  <si>
    <t>Binnie, Sean</t>
  </si>
  <si>
    <t>East Kilbride</t>
  </si>
  <si>
    <t>Dwyer, James</t>
  </si>
  <si>
    <t>4th Battalion The Rifles</t>
  </si>
  <si>
    <t>Suva</t>
  </si>
  <si>
    <t>Royal Marine Armoured Support Group</t>
  </si>
  <si>
    <t>http://www.guardian.co.uk/uk/2009/dec/22/friendly-fire-soldier-death-afghanistan</t>
  </si>
  <si>
    <t>Bexley</t>
  </si>
  <si>
    <t>http://www.guardian.co.uk/world/2009/oct/07/british-soldier-afghanistan-tributes</t>
  </si>
  <si>
    <t>Bampton, Oxfordshire</t>
  </si>
  <si>
    <t>Bournemouth</t>
  </si>
  <si>
    <t xml:space="preserve">Sergeant </t>
  </si>
  <si>
    <t>Gereshk (Helmand Province)</t>
  </si>
  <si>
    <t>Corporal Kumar Pun</t>
  </si>
  <si>
    <t>2nd Battalion the Mercian Regiment (Worcesters and Foresters)</t>
  </si>
  <si>
    <t>Was to marry his fiancée, Anastasia, next year. Some of the songs at his funeral were to be played at his wedding.</t>
  </si>
  <si>
    <t>Ilkeston, Derbyshire</t>
  </si>
  <si>
    <t>http://www.guardian.co.uk/uk/2009/aug/08/soldiers-killed-afghanistan-named</t>
  </si>
  <si>
    <t xml:space="preserve">Webster-Smith, Nicholas </t>
  </si>
  <si>
    <t>Musa Qaleh (Helmand Province)</t>
  </si>
  <si>
    <t>Corporal Loren Marlton-Thomas</t>
  </si>
  <si>
    <t>Reddy, Benjamin</t>
  </si>
  <si>
    <t>Marlton-Thomas, Loren</t>
  </si>
  <si>
    <t>Lance Corporal David Dennis</t>
  </si>
  <si>
    <t>http://www.guardian.co.uk/uk/2010/jan/25/british-soldier-killed</t>
  </si>
  <si>
    <t>"Uppers" first enlisted aged 20 and served in Northern Ireland and Canada before leaving the army in 2000. He re-enlisted in 2007, training alongside his brother Leon. A keen artist who designed tattoos for colleagues, he leaves a son, Jake.</t>
  </si>
  <si>
    <t>"Hoppo" joined 40th Regiment Royal Artillery in August 2002. He was deployed to Kandahar in March as second in command of a fire support team. His partner, Eleanor, had recently given birth to a baby girl, Amelia.</t>
  </si>
  <si>
    <t>Kabul (Camp Souter)</t>
  </si>
  <si>
    <t>Jackson, Damien Raymond</t>
  </si>
  <si>
    <t>Hostile - hostile fire - RPG, small arms fire</t>
  </si>
  <si>
    <t>The Royal Scots Borderers, 1st Battalion The Royal Regiment of Scotland (1 SCOTS), part of the 3 RIFLES Battle Group</t>
  </si>
  <si>
    <t>Fusilier Louis Carter</t>
  </si>
  <si>
    <t>Captain Sean Dolan</t>
  </si>
  <si>
    <t>Lieutenant John Thornton</t>
  </si>
  <si>
    <t>Lance Corporal Paul Upton</t>
  </si>
  <si>
    <t>http://www.guardian.co.uk/uk/2010/jan/17/two-soldiers-killed-afghanistan-named</t>
  </si>
  <si>
    <t>Stout, Paul</t>
  </si>
  <si>
    <t>Private John Brackpool</t>
  </si>
  <si>
    <t>Lance Corporal Dane Elson</t>
  </si>
  <si>
    <t>Number 120 Squadron</t>
  </si>
  <si>
    <t>Private Joe Whittaker</t>
  </si>
  <si>
    <t>Camp Bastion (Helmand Province)</t>
  </si>
  <si>
    <t>Staff Sergeant Olaf Schmid</t>
  </si>
  <si>
    <t>"Hammy" died in a roadside blast the week before his 19th birthday, and just weeks before he was due to return home. He was planning to marry childhood sweetheart Emma Green, 19, next year.</t>
  </si>
  <si>
    <t>2nd Battalion The Yorkshire Regiment (Green Howards)</t>
  </si>
  <si>
    <t>Bishop Aukland</t>
  </si>
  <si>
    <t>Wakefield, West Yorkshire</t>
  </si>
  <si>
    <t>Musa Qaleh (northern Helmand Province)</t>
  </si>
  <si>
    <t>September</t>
  </si>
  <si>
    <t xml:space="preserve">A mentor for Afghan police and security forces, he died during an offensive targeting a Taliban cell. His commanding officer decribed him as "talented, popular and exceptionally courageous". </t>
  </si>
  <si>
    <t>http://www.guardian.co.uk/uk/2010/jan/24/250th-soldier-killed-afghanistan</t>
  </si>
  <si>
    <t>Major</t>
  </si>
  <si>
    <t>Nash, Stuart</t>
  </si>
  <si>
    <t>Dec 2008</t>
  </si>
  <si>
    <t>southern Afghanistan</t>
  </si>
  <si>
    <t>Dec 2009</t>
  </si>
  <si>
    <t>Thornton, John</t>
  </si>
  <si>
    <t>"Hilly" joined up in 2006 at the age of 17. He was a keen footballer and supporter of Nottingham Forest.</t>
  </si>
  <si>
    <t>the Royal Logistic Corps</t>
  </si>
  <si>
    <t>Moffett, Nigel</t>
  </si>
  <si>
    <t>SAS</t>
  </si>
  <si>
    <t>Signaller Wayne Bland</t>
  </si>
  <si>
    <t>Annis, Simon</t>
  </si>
  <si>
    <t>Captain Hale was a career officer, having joined up aged 16. He enjoyed cycling and rugby, and had an Open University degree and a Masters in philosophy. He had two daughters with wife Brenda. His commanding officer called him "undentable". He and Rifleman Wild died while evacuating wounded colleague Lance Bombardier Hatton, when they were hit by a second explosion.</t>
  </si>
  <si>
    <t>O'Donnell, Gary</t>
  </si>
  <si>
    <t>Ross, Ben</t>
  </si>
  <si>
    <t>Bombardier Craig Hopson</t>
  </si>
  <si>
    <t>Total most serious cases in action (recorded by NOTICAS)</t>
  </si>
  <si>
    <t>Non-hostile - unspecified cause</t>
  </si>
  <si>
    <t>Private James Prosser</t>
  </si>
  <si>
    <t>Lawrence, Phillip</t>
  </si>
  <si>
    <t>Kajaki (near) (Helmand Province)</t>
  </si>
  <si>
    <t>http://www.mod.uk/DefenceInternet/DefenceNews/MilitaryOperations/PrivateJamesProsserKilledInAfghanistan.htm</t>
  </si>
  <si>
    <t>Nicholls, Ross</t>
  </si>
  <si>
    <t>http://www.guardian.co.uk/uk/2010/feb/03/prince-harry-tribute-soldiers-afghanistan</t>
  </si>
  <si>
    <t>Hull</t>
  </si>
  <si>
    <t>Lashkar Gah District (Helmand Province)</t>
  </si>
  <si>
    <t>Kitulagoda, Jonathan</t>
  </si>
  <si>
    <t>SERVICE</t>
  </si>
  <si>
    <t>Kandahar Airfield</t>
  </si>
  <si>
    <t>Ferndown in Dorset</t>
  </si>
  <si>
    <t>Sangin valley (Helmand Province)</t>
  </si>
  <si>
    <t>Corporal Danny Winter</t>
  </si>
  <si>
    <t>Nad-e'Ali district, Helmand Province</t>
  </si>
  <si>
    <t>Lance Corporal Elson was born in Zimbabwe, but his family later moved to Bridgend, Wales. He was a keen rugby player, described as sociable and popular.</t>
  </si>
  <si>
    <t xml:space="preserve">Chant, Darren </t>
  </si>
  <si>
    <t>Hickey, Daryl</t>
  </si>
  <si>
    <t>Ashford, Kent</t>
  </si>
  <si>
    <t>13 Air Assault Support Regiment, Royal Logistic Corps</t>
  </si>
  <si>
    <t>Millar, Stuart</t>
  </si>
  <si>
    <t>http://www.mod.uk/DefenceInternet/DefenceNews/MilitaryOperations/LanceCorporalChristopherRoneyKilledInAfghanistan.htm</t>
  </si>
  <si>
    <t>Captain Daniel Read</t>
  </si>
  <si>
    <t>http://www.guardian.co.uk/uk/2010/feb/08/uk-soldiers-killed-afghanistan</t>
  </si>
  <si>
    <t>Kajaki, Helmand Province</t>
  </si>
  <si>
    <t>December</t>
  </si>
  <si>
    <t>Private Daniel Gamble</t>
  </si>
  <si>
    <t>Signaller</t>
  </si>
  <si>
    <t>Johnson, Steven</t>
  </si>
  <si>
    <t>NONE FOUND</t>
  </si>
  <si>
    <t>Second Lieutenant Ralph Johnson</t>
  </si>
  <si>
    <t>Thatcher, Cyrus</t>
  </si>
  <si>
    <t>Mitchelmore, Leigh Anthony</t>
  </si>
  <si>
    <t>http://www.mod.uk/DefenceInternet/DefenceNews/MilitaryOperations/LanceCorporalDarrenHicksKilledInAfghanistan.htm</t>
  </si>
  <si>
    <t>Larkin, Richard</t>
  </si>
  <si>
    <t>Evans, Tony</t>
  </si>
  <si>
    <t>Lance Corporal Robert Richards</t>
  </si>
  <si>
    <t>173 Provost Company, 3rd Regiment Royal Military Police</t>
  </si>
  <si>
    <t>Lance Corporal James Bateman</t>
  </si>
  <si>
    <t>11 Explosive Ordnance Disposal Regiment Royal Logistic Corps</t>
  </si>
  <si>
    <t>Iraq</t>
  </si>
  <si>
    <t>Khotang district</t>
  </si>
  <si>
    <t>His grieving wife said he was "Army-barmy right back to being a Cadet. He did the job he loved and paid the ultimate price for his friends"</t>
  </si>
  <si>
    <t>Sangin District (Helmand Province)</t>
  </si>
  <si>
    <t>Rawstron, Jason Lee</t>
  </si>
  <si>
    <t>Wigan (Greater Manchester)</t>
  </si>
  <si>
    <t>Lance Corporal Christopher Harkett</t>
  </si>
  <si>
    <t>Rifleman Aidan Howell</t>
  </si>
  <si>
    <t>Flight Lieutenant Leigh Mitchelmore</t>
  </si>
  <si>
    <t>2nd Battalion, The Mercian Regiment (Worcesters and Foresters)</t>
  </si>
  <si>
    <t>Crawley, East Sussex</t>
  </si>
  <si>
    <t xml:space="preserve">Hayes, Robert </t>
  </si>
  <si>
    <t>Acting Sergeant</t>
  </si>
  <si>
    <t>1st Bat., Royal Gloucestershire, Berkshire and Wiltshire Reg.</t>
  </si>
  <si>
    <t>RANK</t>
  </si>
  <si>
    <t>1st Battalion, The Welsh Guards</t>
  </si>
  <si>
    <t>Castleford, West Yorkshire</t>
  </si>
  <si>
    <t>Thorneloe, Rupert</t>
  </si>
  <si>
    <t>The Life Guards</t>
  </si>
  <si>
    <t>Brelsford, Craig</t>
  </si>
  <si>
    <t>SOURCES</t>
  </si>
  <si>
    <t>Surrey</t>
  </si>
  <si>
    <t>Marine Alexander Lucas</t>
  </si>
  <si>
    <t xml:space="preserve">Hatton, Matthew </t>
  </si>
  <si>
    <t>Scott, Lee</t>
  </si>
  <si>
    <t>http://www.guardian.co.uk/world/2009/aug/18/soldiers-killed-afghanistan-named-mod</t>
  </si>
  <si>
    <t>GUARDIAN REPORT</t>
  </si>
  <si>
    <t>Rifleman</t>
  </si>
  <si>
    <t xml:space="preserve">Described as a "rising star" by colleagues, devoted to his family and young niece Esmee, Corporal Moore was leading a routine night patrol when he was killed. </t>
  </si>
  <si>
    <t>Sergeant Paul Bartlett</t>
  </si>
  <si>
    <t>Royal Marine</t>
  </si>
  <si>
    <t>Major Alexis Roberts</t>
  </si>
  <si>
    <t>Acting Corporal Steven Boote</t>
  </si>
  <si>
    <t>Kingsman Dunn-Bridgeman was a keen outdoor man and thought about becoming a skiing instructor when he left the Army. He was known as "Dunny" and had volunteered to deploy to Afghanistan.</t>
  </si>
  <si>
    <t xml:space="preserve">McGrath, Stuart </t>
  </si>
  <si>
    <t>Lance Corporal Hopkins' family described him as "a determined, energetic man who loved life." Corporal Mulligan and Private Adams died in the same incident.</t>
  </si>
  <si>
    <t>Babington-Browne, Ben</t>
  </si>
  <si>
    <t>5th Regiment Royal Artillery</t>
  </si>
  <si>
    <t>1st Battalion Coldstream Guards</t>
  </si>
  <si>
    <t xml:space="preserve">Guardsman </t>
  </si>
  <si>
    <t>Corporal Roney worked as a drayman before enlisting. He leaves wife Lorna and 5-month-old son William. His death is being investigated as a suspected friendly fire incident.</t>
  </si>
  <si>
    <t>Salford</t>
  </si>
  <si>
    <t>Alderton, Jake</t>
  </si>
  <si>
    <t>Shepherd, Daniel</t>
  </si>
  <si>
    <t>Ranger Anare Draiva</t>
  </si>
  <si>
    <t>Smith, Michael</t>
  </si>
  <si>
    <t>British Army</t>
  </si>
  <si>
    <t>Guardsman Daniel Probyn</t>
  </si>
  <si>
    <t xml:space="preserve">A mortar specialist, Corporal Dan Winter was on his second tour of Helmand. He was an avid Manchester United fan and karaoke singer, described as "a legend and an inspiration" by one of his officers. The MoD launched an investigation into the deaths of Captain Sawyer and Corporal Winter after they were hit by an explosion in Gereshk. Early reports suggested the pair were killed by friendly fire when troops fired a mortar round at the wrong location. </t>
  </si>
  <si>
    <t>Rifleman Jamie Gunn</t>
  </si>
  <si>
    <t>Kajaki (northern Helmand Province)</t>
  </si>
  <si>
    <t>http://www.guardian.co.uk/uk/2010/jan/04/first-afghanistan-british-death-2010</t>
  </si>
  <si>
    <t>Rifleman Luke Farmer</t>
  </si>
  <si>
    <t>Johnson, Lee</t>
  </si>
  <si>
    <t>Corporal John Gregory</t>
  </si>
  <si>
    <t>2nd Battalion The Rifles</t>
  </si>
  <si>
    <t>42 Commando Royal Marines</t>
  </si>
  <si>
    <t>Reed, Chris</t>
  </si>
  <si>
    <t>Sangin (northern Helmand Province)</t>
  </si>
  <si>
    <t>Lance Corporal Shaw had been in the army for a decade. He was a runner and enjoyed extreme sports, including sky diving and skiing.</t>
  </si>
  <si>
    <t xml:space="preserve">Lance Corporal Moffett enjoyed physical challenges, he ran, boxed, cross-country skied, hill walked, and played rugby with his regiment. He also often chose to carry the heavy General Purpose Machine Gun (GPMG) on endurance marches instead of his rifle. </t>
  </si>
  <si>
    <t>Bangor</t>
  </si>
  <si>
    <t>Guardsman David Atherton</t>
  </si>
  <si>
    <t xml:space="preserve">Private Hayes completed training in February 2009, and deployed two months ago. He played rugby for Newmarket and won his battalion boxing championships at the first attempt last year. </t>
  </si>
  <si>
    <t>Born in Nepal, Corporal Pun followed his father into the Gurkhas. He had mentored Afghan police in Gereshk. His wife Parbati and two daughters live in Dover. He was killed in a suicide attack alongside Sergeant Ross.</t>
  </si>
  <si>
    <t>Warrant Officer Class 2 David Markland</t>
  </si>
  <si>
    <t>Walsall</t>
  </si>
  <si>
    <t>http://www.mod.uk/DefenceInternet/DefenceNews/MilitaryOperations/RiflemanAndrewIanFentimanOf7RiflesKilledInAfghanistan.htm</t>
  </si>
  <si>
    <t>Non-hostile - vehicle accident</t>
  </si>
  <si>
    <t xml:space="preserve">Warrant Officer Markland had been an engineer with the Army since 1989, and was on his eighth tour of duty when he was killed. He was studying for a Civil Engineering degree. </t>
  </si>
  <si>
    <t>Hostile-hostile fire - Explosion</t>
  </si>
  <si>
    <t>Marine Michael Laski</t>
  </si>
  <si>
    <t>Commando Logistics Regiment</t>
  </si>
  <si>
    <t>A member of the army since 2004, Lance Corporal Kirkness was a trained sniper and also spoke Pashto, the native dialect in Helmand. He leaves a three-year-old daughter, Brooke.</t>
  </si>
  <si>
    <t xml:space="preserve">Wild, Daniel </t>
  </si>
  <si>
    <t>http://www.guardian.co.uk/world/2010/feb/14/coalition-forces-taliban-retreat</t>
  </si>
  <si>
    <t xml:space="preserve">British Army </t>
  </si>
  <si>
    <t>Newcastle-upon-Tyne</t>
  </si>
  <si>
    <t>Harare</t>
  </si>
  <si>
    <t>Lance Bombardier</t>
  </si>
  <si>
    <t>Andrews, Gary Wayne</t>
  </si>
  <si>
    <t>Drummer Thomas Wright</t>
  </si>
  <si>
    <t>Flight Sergeant Gerard Bell</t>
  </si>
  <si>
    <t>Royal Signals</t>
  </si>
  <si>
    <t>Captain Tom Sawyer</t>
  </si>
  <si>
    <t>Whittaker, Joe</t>
  </si>
  <si>
    <t>Swansea</t>
  </si>
  <si>
    <t>Fiji</t>
  </si>
  <si>
    <t>Joining the Army at 16, "Schnoz" served in Iraq, Belize, the Falklands and Northern Ireland. He spoke Dari and worked closely with the Afghan National Army, teaching them to play volleyball when off duty.</t>
  </si>
  <si>
    <t>Maidstone</t>
  </si>
  <si>
    <t>http://www.mod.uk/DefenceInternet/DefenceNews/MilitaryOperations/LanceCorporalJamesFullartonFusilierSimonAnnisAndFusilierLouisCarterKilledInAfghanistan.htm</t>
  </si>
  <si>
    <t>Caterham, Surrey</t>
  </si>
  <si>
    <t>Warwickshire</t>
  </si>
  <si>
    <t>11 Explosive Ordnance Disposal Regiment, The Royal Logistic Corps</t>
  </si>
  <si>
    <t>Fleetwood, Lancashire</t>
  </si>
  <si>
    <t>Kajaki (west of) (Helmand Province)</t>
  </si>
  <si>
    <t>Newbald, Yorkshire</t>
  </si>
  <si>
    <t>NAME</t>
  </si>
  <si>
    <t>K Company, 42 Commando Royal Marines</t>
  </si>
  <si>
    <t>Corporal Brownson, from Bishop Auckland, had previously served in Sierra Leone, Cyprus, Iraq and Kosovo. He has two daughters; his wife Leeanne is pregnant with a third child.</t>
  </si>
  <si>
    <t>Flight Sergeant Gary Andrews</t>
  </si>
  <si>
    <t>5 Field Squadron, 38 Engineer Regiment</t>
  </si>
  <si>
    <t>36 Engineer Regiment</t>
  </si>
  <si>
    <t>http://www.guardian.co.uk/world/2009/aug/23/afghanistan-sergeant-paul-mcaleese-tribute</t>
  </si>
  <si>
    <t>Serjeant</t>
  </si>
  <si>
    <t>Guardsman Jamie Janes</t>
  </si>
  <si>
    <t>Colour Sergeant Krishnabahadur Dura</t>
  </si>
  <si>
    <t>RAF BRIZE NORTON</t>
  </si>
  <si>
    <t>Major Sean Birchall</t>
  </si>
  <si>
    <t xml:space="preserve">Brandon, Richard James </t>
  </si>
  <si>
    <t>Acting Sergeant Lockett had been awarded the Military Cross two years ago for rescuing wounded comrades in Afghanistan. He was about to end his third tour of duty there. At Garmsir in Helmand province in 2007 he had displayed what the MoD described as 'selfless commitment and unshakable bravery fighting and leading his platoon to rescue wounded comrades trapped in a Taliban ambush'. Lockett leaves behind his children, Connor, eight, Chloe, seven, Courtney, five, and his girlfriend, Belinda English.</t>
  </si>
  <si>
    <t>http://www.guardian.co.uk/world/2009/aug/21/two-soldiers-killed-afghanistan</t>
  </si>
  <si>
    <t>George, Darren John</t>
  </si>
  <si>
    <t>Hostile - hostile fire - land mine</t>
  </si>
  <si>
    <t>Collingham, Notts</t>
  </si>
  <si>
    <t xml:space="preserve">Hopkins, Dale Thomas </t>
  </si>
  <si>
    <t>Elson, Dane</t>
  </si>
  <si>
    <t>http://www.guardian.co.uk/uk/2009/nov/17/killed-ta-soldiers-last-message</t>
  </si>
  <si>
    <t>After leaving school, Lieutenant Mervis spent a gap year in China and Israel, before studying philosophy at University College London. After graduating, he worked as a journalist for The Week and The Spectator before joining the Army.</t>
  </si>
  <si>
    <t>August</t>
  </si>
  <si>
    <t>Eida, Alex</t>
  </si>
  <si>
    <t>Royal Horse Artillery</t>
  </si>
  <si>
    <t>Inverness</t>
  </si>
  <si>
    <t>Nicholas, Gareth Rodney</t>
  </si>
  <si>
    <t>http://www.mod.uk/DefenceInternet/DefenceNews/MilitaryOperations/SapperDavidWatsonKilledInAfghanistan.htm</t>
  </si>
  <si>
    <t>J Company, 42 Commando Royal Marines</t>
  </si>
  <si>
    <t>Easingwold, North Yorkshire</t>
  </si>
  <si>
    <t>Lance Corporal Dennis was very proud of his regimental nickname Duke. He leaves behind mother Adele, twin brother Gareth, father Roger, step-mother Helen, step-brother Matthew and fiancee Lisa.</t>
  </si>
  <si>
    <t>Worksop</t>
  </si>
  <si>
    <t>Royal Electrical and Mechanical Engineers, 2nd BN the Parachute Regimen</t>
  </si>
  <si>
    <t>Private Robert Hayes</t>
  </si>
  <si>
    <t>Lance Corporal Paul Sandford</t>
  </si>
  <si>
    <t>Hostile - hostile fire - RPG attack</t>
  </si>
  <si>
    <t>Gereshk region of Helmand province.</t>
  </si>
  <si>
    <t>Warrant Officer Class 2 Michael 'Mark' Williams</t>
  </si>
  <si>
    <t>Lance Corporal Steven 'Jamie' Fellows</t>
  </si>
  <si>
    <t>Stiff, Graeme</t>
  </si>
  <si>
    <t>Lance Corporal Richard James Brandon</t>
  </si>
  <si>
    <t>Fusilier Petero "Pat" Suesue</t>
  </si>
  <si>
    <t>Squadron C Light Dragoons</t>
  </si>
  <si>
    <t>Corporal Darren Bonner</t>
  </si>
  <si>
    <t>Gregory, John</t>
  </si>
  <si>
    <t>London</t>
  </si>
  <si>
    <t>Sergeant John Manuel</t>
  </si>
  <si>
    <t>St Albans</t>
  </si>
  <si>
    <t>Nottingham</t>
  </si>
  <si>
    <t>20 Field Squadron, 36 Engineer Regiment</t>
  </si>
  <si>
    <t>Levuka</t>
  </si>
  <si>
    <t>Deal in Kent.</t>
  </si>
  <si>
    <t>Private Brian Tunnicliffe</t>
  </si>
  <si>
    <t>Hetherington, Jonathan</t>
  </si>
  <si>
    <t>Rifleman Philip Allen</t>
  </si>
  <si>
    <t>Helmand province</t>
  </si>
  <si>
    <t>40th Regiment Royal Artillery (The Lowland Gunners)</t>
  </si>
  <si>
    <t>Upton, Sean</t>
  </si>
  <si>
    <t>3 Troop Armoured Support Company</t>
  </si>
  <si>
    <t>Guardsman Christopher King</t>
  </si>
  <si>
    <t>Birch, Marc</t>
  </si>
  <si>
    <t>Royal Centre for Defence Medicine, Selly Oak (Injured in North West Helmand province)</t>
  </si>
  <si>
    <t>2nd Battalion the Parachute</t>
  </si>
  <si>
    <t>Gorleston, Norfolk</t>
  </si>
  <si>
    <t>http://www.mod.uk/DefenceInternet/DefenceNews/MilitaryOperations/CorporalSimonHornbyOf2ndBattalionTheDukeOfLancastersRegimentKilledInAfghanistan.htm</t>
  </si>
  <si>
    <t>16 Signal Regiment</t>
  </si>
  <si>
    <t>The Royal Highland Fusiliers, 2nd Battalion The Royal Regiment of Scotland</t>
  </si>
  <si>
    <t>Corporal John Moore</t>
  </si>
  <si>
    <t>One of five soldiers killed by an Afghan policeman...                                                                                                                                Also served in Kosovo and volunteered for a six-month spell in the Falkland Islands</t>
  </si>
  <si>
    <t>Coleshill</t>
  </si>
  <si>
    <t xml:space="preserve">Acting Corporal </t>
  </si>
  <si>
    <t>7 Signal Regiment, Royal Corps of Signals</t>
  </si>
  <si>
    <t>Senior Aircraftman</t>
  </si>
  <si>
    <t>CAUSE OF DEATH</t>
  </si>
  <si>
    <t>Bell, Gerard Martin</t>
  </si>
  <si>
    <t>Private Nathan Cuthbertson</t>
  </si>
  <si>
    <t>E (Devon &amp; Dorset) Company, The Rifle Volunteers, British Territorial Army</t>
  </si>
  <si>
    <t>Burscough</t>
  </si>
  <si>
    <t>Mousehole, Cornwall</t>
  </si>
  <si>
    <t>Flight Sergeant (Air Engineer)</t>
  </si>
  <si>
    <t>Ranger Justin James Cupples</t>
  </si>
  <si>
    <t>Bland, Wayne</t>
  </si>
  <si>
    <t>Bridgend</t>
  </si>
  <si>
    <t>1st Battalion, The Royal Irish Regiment</t>
  </si>
  <si>
    <t>Hicks, Darren</t>
  </si>
  <si>
    <t>Sangin (near) Helmand Province</t>
  </si>
  <si>
    <t>Brackpool, John</t>
  </si>
  <si>
    <t>Dolan, Sean</t>
  </si>
  <si>
    <t>Captain Alex Eida</t>
  </si>
  <si>
    <t xml:space="preserve">Private Brackpool had left the Regular Army, but volunteered to serve with 1st Battalion Welsh Guards for a six month operational tour to Afghanistan. He leaves behind his partner and young son. </t>
  </si>
  <si>
    <t>Lance Corporal Jonathan Hetherington</t>
  </si>
  <si>
    <t>Honourable Artillery Company</t>
  </si>
  <si>
    <t>Kingscott, Stephen</t>
  </si>
  <si>
    <t>Private Johnathon Young</t>
  </si>
  <si>
    <t>Hostile - friendly fire - bomb</t>
  </si>
  <si>
    <t>Kent</t>
  </si>
  <si>
    <t>Lance Corporal Sean Tansey</t>
  </si>
  <si>
    <t>Acting Corporal Richard Robinson</t>
  </si>
  <si>
    <t>Royal Navy</t>
  </si>
  <si>
    <t>Private Craig O'Donnell</t>
  </si>
  <si>
    <t>Philippson, Jim</t>
  </si>
  <si>
    <t>Corporal Barry Dempsey</t>
  </si>
  <si>
    <t>Oakland, James</t>
  </si>
  <si>
    <t>Marine Gary Wright</t>
  </si>
  <si>
    <t>the Royal Electrical and Mechanical Engineers, operating with the Light Dragoons Battlegroup.</t>
  </si>
  <si>
    <t>McLaughlin, Liam</t>
  </si>
  <si>
    <t xml:space="preserve"> Prosser, James </t>
  </si>
  <si>
    <t>http://www.mod.uk/DefenceInternet/DefenceNews/MilitaryOperations/LanceCorporalRichardJamesBrandonKilledInAfghanistan.htm</t>
  </si>
  <si>
    <t>Not released</t>
  </si>
  <si>
    <t>Wilkinson, Dave</t>
  </si>
  <si>
    <t>Lance Corporal James Hill</t>
  </si>
  <si>
    <t>Flight Lieutenant Steven Johnson</t>
  </si>
  <si>
    <t>Lance Corporal Jabron Hashmi</t>
  </si>
  <si>
    <t>http://www.mod.uk/DefenceInternet/DefenceNews/MilitaryOperations/LanceCorporalDavidLeslieKirknessAndRiflemanJamesStephenBrownKilledInAfghanistan.htm</t>
  </si>
  <si>
    <t>Rifleman Andrew Fentiman</t>
  </si>
  <si>
    <t>Gaden, Tom</t>
  </si>
  <si>
    <t xml:space="preserve">Schmid, Olaf </t>
  </si>
  <si>
    <t xml:space="preserve">Brownson, Lee </t>
  </si>
  <si>
    <t>Gereshk - near (Helmand Province)</t>
  </si>
  <si>
    <t>Murphy, Joseph</t>
  </si>
  <si>
    <t>Lance Corporal Paul Muirhead</t>
  </si>
  <si>
    <t>Lawrence, Damian Stephen</t>
  </si>
  <si>
    <t>Scunthorpe, South Humberside</t>
  </si>
  <si>
    <t>Sergeant Simon Valentine</t>
  </si>
  <si>
    <t xml:space="preserve"> near Sangin (Helmand province)</t>
  </si>
  <si>
    <t>Intelligence Corps</t>
  </si>
  <si>
    <t>Corporal Ivano Violino</t>
  </si>
  <si>
    <t>Lashkar Gah (Helmand Province)</t>
  </si>
  <si>
    <t>http://www.guardian.co.uk/uk/2009/dec/20/military-afghanistan</t>
  </si>
  <si>
    <t>The 2nd Battalion the Rifles</t>
  </si>
  <si>
    <t>Gunn, Jamie</t>
  </si>
  <si>
    <t>Nottinghamshire</t>
  </si>
  <si>
    <t>Rifleman Samuel Bassett</t>
  </si>
  <si>
    <t>Lincoln</t>
  </si>
  <si>
    <t>British Royal Air Force</t>
  </si>
  <si>
    <t>http://www.guardian.co.uk/uk/2009/sep/14/afghanistan-british-soldier-killed-dragoons</t>
  </si>
  <si>
    <t>Musa Qaleh area of northern Helmand province</t>
  </si>
  <si>
    <t>Wright, Mark William</t>
  </si>
  <si>
    <t>Nad e-Ali, Helmand province</t>
  </si>
  <si>
    <t>Sergeant Matthew Telford</t>
  </si>
  <si>
    <t>2nd Battalion The Lancashire Regiment, operating with The Light Dragoons Battle Group</t>
  </si>
  <si>
    <t>Private Johan Botha</t>
  </si>
  <si>
    <t>East Dereham, Norfolk</t>
  </si>
  <si>
    <t>Lieutenant Colonel Rupert Thorneloe MBE</t>
  </si>
  <si>
    <t xml:space="preserve">Boote, Steven </t>
  </si>
  <si>
    <t>A graduate in Mechanical Engineering. He was planning to quit the army after his tour of duty. He blogged, from Afghanistan, about having to wait for new kit.</t>
  </si>
  <si>
    <t>Hawkins, Alex</t>
  </si>
  <si>
    <t>Exeter</t>
  </si>
  <si>
    <t>Paul Stout</t>
  </si>
  <si>
    <t>Glangwili, Carmarthen</t>
  </si>
  <si>
    <t>Lashkar Gah (east of) (Helmand Province)</t>
  </si>
  <si>
    <t>Lieutenant Aaron Lewis</t>
  </si>
  <si>
    <t>Marsh, David</t>
  </si>
  <si>
    <t>1st Battalion Welsh Guards</t>
  </si>
</sst>
</file>

<file path=xl/styles.xml><?xml version="1.0" encoding="utf-8"?>
<styleSheet xmlns="http://schemas.openxmlformats.org/spreadsheetml/2006/main">
  <numFmts count="3">
    <numFmt numFmtId="164" formatCode="#,##0.###############"/>
    <numFmt numFmtId="165" formatCode="mmmm\ d\,\ yyyy;@"/>
    <numFmt numFmtId="166" formatCode="#,##0.00;\-#,##0.00"/>
  </numFmts>
  <fonts count="10">
    <font>
      <sz val="10"/>
      <name val="Arial"/>
      <family val="2"/>
    </font>
    <font>
      <sz val="14"/>
      <color indexed="11"/>
      <name val="Arial"/>
      <family val="2"/>
    </font>
    <font>
      <b/>
      <sz val="14"/>
      <color indexed="11"/>
      <name val="Arial"/>
      <family val="2"/>
    </font>
    <font>
      <b/>
      <sz val="10"/>
      <color indexed="13"/>
      <name val="Arial"/>
      <family val="2"/>
    </font>
    <font>
      <b/>
      <sz val="10"/>
      <color indexed="9"/>
      <name val="Arial"/>
      <family val="2"/>
    </font>
    <font>
      <b/>
      <sz val="12"/>
      <color indexed="11"/>
      <name val="Arial"/>
      <family val="2"/>
    </font>
    <font>
      <b/>
      <sz val="10"/>
      <name val="Arial"/>
      <family val="2"/>
    </font>
    <font>
      <sz val="12"/>
      <color indexed="11"/>
      <name val="Arial"/>
      <family val="2"/>
    </font>
    <font>
      <sz val="12"/>
      <name val="Arial"/>
      <family val="2"/>
    </font>
    <font>
      <u/>
      <sz val="10"/>
      <color theme="10"/>
      <name val="Arial"/>
      <family val="2"/>
    </font>
  </fonts>
  <fills count="4">
    <fill>
      <patternFill patternType="none"/>
    </fill>
    <fill>
      <patternFill patternType="gray125"/>
    </fill>
    <fill>
      <patternFill patternType="solid">
        <fgColor indexed="14"/>
        <bgColor indexed="64"/>
      </patternFill>
    </fill>
    <fill>
      <patternFill patternType="solid">
        <fgColor indexed="50"/>
        <bgColor indexed="64"/>
      </patternFill>
    </fill>
  </fills>
  <borders count="1">
    <border>
      <left/>
      <right/>
      <top/>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22">
    <xf numFmtId="0" fontId="0" fillId="0" borderId="0" xfId="0">
      <alignment vertical="center"/>
    </xf>
    <xf numFmtId="0" fontId="1" fillId="0" borderId="0" xfId="0" applyNumberFormat="1" applyFont="1" applyFill="1" applyBorder="1" applyAlignment="1" applyProtection="1">
      <alignment wrapText="1"/>
    </xf>
    <xf numFmtId="164" fontId="1" fillId="0" borderId="0"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164" fontId="2" fillId="0" borderId="0" xfId="0" applyNumberFormat="1" applyFont="1" applyFill="1" applyBorder="1" applyAlignment="1" applyProtection="1">
      <alignment wrapText="1"/>
    </xf>
    <xf numFmtId="165" fontId="1" fillId="0" borderId="0" xfId="0" applyNumberFormat="1" applyFont="1" applyFill="1" applyBorder="1" applyAlignment="1" applyProtection="1">
      <alignment wrapText="1"/>
    </xf>
    <xf numFmtId="165" fontId="3" fillId="2" borderId="0" xfId="0" applyNumberFormat="1" applyFont="1" applyFill="1" applyBorder="1" applyAlignment="1" applyProtection="1">
      <alignment wrapText="1"/>
    </xf>
    <xf numFmtId="0" fontId="3" fillId="2" borderId="0" xfId="0" applyNumberFormat="1" applyFont="1" applyFill="1" applyBorder="1" applyAlignment="1" applyProtection="1">
      <alignment wrapText="1"/>
    </xf>
    <xf numFmtId="0" fontId="4" fillId="2" borderId="0" xfId="0" applyNumberFormat="1" applyFont="1" applyFill="1" applyBorder="1" applyAlignment="1" applyProtection="1">
      <alignment wrapText="1"/>
    </xf>
    <xf numFmtId="0" fontId="0" fillId="2" borderId="0" xfId="0" applyNumberFormat="1" applyFont="1" applyFill="1" applyBorder="1" applyAlignment="1" applyProtection="1">
      <alignment wrapText="1"/>
    </xf>
    <xf numFmtId="165"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wrapText="1"/>
    </xf>
    <xf numFmtId="0" fontId="6" fillId="0" borderId="0" xfId="0" applyNumberFormat="1" applyFont="1" applyFill="1" applyBorder="1" applyAlignment="1" applyProtection="1">
      <alignment wrapText="1"/>
    </xf>
    <xf numFmtId="165" fontId="7" fillId="0" borderId="0" xfId="0" applyNumberFormat="1" applyFont="1" applyFill="1" applyBorder="1" applyAlignment="1" applyProtection="1">
      <alignment wrapText="1"/>
    </xf>
    <xf numFmtId="0" fontId="7" fillId="0" borderId="0" xfId="0" applyNumberFormat="1" applyFont="1" applyFill="1" applyBorder="1" applyAlignment="1" applyProtection="1">
      <alignment wrapText="1"/>
    </xf>
    <xf numFmtId="0" fontId="0" fillId="0" borderId="0" xfId="0" applyNumberFormat="1" applyFont="1" applyFill="1" applyBorder="1" applyAlignment="1" applyProtection="1">
      <alignment wrapText="1"/>
    </xf>
    <xf numFmtId="0" fontId="0" fillId="3" borderId="0" xfId="0" applyNumberFormat="1" applyFont="1" applyFill="1" applyBorder="1" applyAlignment="1" applyProtection="1">
      <alignment wrapText="1"/>
    </xf>
    <xf numFmtId="0" fontId="8" fillId="0" borderId="0" xfId="0" applyNumberFormat="1" applyFont="1" applyFill="1" applyBorder="1" applyAlignment="1" applyProtection="1">
      <alignment wrapText="1"/>
    </xf>
    <xf numFmtId="0" fontId="8" fillId="3" borderId="0" xfId="0" applyNumberFormat="1" applyFont="1" applyFill="1" applyBorder="1" applyAlignment="1" applyProtection="1">
      <alignment wrapText="1"/>
    </xf>
    <xf numFmtId="165" fontId="8" fillId="0" borderId="0" xfId="0" applyNumberFormat="1" applyFont="1" applyFill="1" applyBorder="1" applyAlignment="1" applyProtection="1">
      <alignment wrapText="1"/>
    </xf>
    <xf numFmtId="166" fontId="1" fillId="0" borderId="0" xfId="0" applyNumberFormat="1" applyFont="1" applyFill="1" applyBorder="1" applyAlignment="1" applyProtection="1">
      <alignment wrapText="1"/>
    </xf>
    <xf numFmtId="0" fontId="9" fillId="0" borderId="0" xfId="1" applyAlignment="1" applyProtection="1">
      <alignment vertic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FF00"/>
      <rgbColor rgb="000000FF"/>
      <rgbColor rgb="00010000"/>
      <rgbColor rgb="0099CC00"/>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100"/>
  <sheetViews>
    <sheetView tabSelected="1" zoomScaleNormal="100" workbookViewId="0">
      <selection activeCell="K18" sqref="K18"/>
    </sheetView>
  </sheetViews>
  <sheetFormatPr defaultColWidth="9.109375" defaultRowHeight="12.75" customHeight="1"/>
  <cols>
    <col min="1" max="3" width="16.33203125" customWidth="1"/>
  </cols>
  <sheetData>
    <row r="1" spans="1:3" ht="12.75" customHeight="1">
      <c r="A1" s="1" t="s">
        <v>703</v>
      </c>
      <c r="B1" s="2" t="s">
        <v>278</v>
      </c>
      <c r="C1" s="2">
        <v>0</v>
      </c>
    </row>
    <row r="2" spans="1:3" ht="12.75" customHeight="1">
      <c r="A2" s="1" t="s">
        <v>703</v>
      </c>
      <c r="B2" s="2" t="s">
        <v>66</v>
      </c>
      <c r="C2" s="2">
        <v>0</v>
      </c>
    </row>
    <row r="3" spans="1:3" ht="12.75" customHeight="1">
      <c r="A3" s="1" t="s">
        <v>703</v>
      </c>
      <c r="B3" s="2" t="s">
        <v>656</v>
      </c>
      <c r="C3" s="2">
        <v>0</v>
      </c>
    </row>
    <row r="4" spans="1:3" ht="12.75" customHeight="1">
      <c r="A4" s="1" t="s">
        <v>703</v>
      </c>
      <c r="B4" s="2" t="s">
        <v>756</v>
      </c>
      <c r="C4" s="2">
        <v>1</v>
      </c>
    </row>
    <row r="5" spans="1:3" ht="12.75" customHeight="1">
      <c r="A5" s="1" t="s">
        <v>703</v>
      </c>
      <c r="B5" s="2" t="s">
        <v>997</v>
      </c>
      <c r="C5" s="2">
        <v>0</v>
      </c>
    </row>
    <row r="6" spans="1:3" ht="12.75" customHeight="1">
      <c r="A6" s="1" t="s">
        <v>703</v>
      </c>
      <c r="B6" s="2" t="s">
        <v>360</v>
      </c>
      <c r="C6" s="2">
        <v>0</v>
      </c>
    </row>
    <row r="7" spans="1:3" ht="12.75" customHeight="1">
      <c r="A7" s="1" t="s">
        <v>703</v>
      </c>
      <c r="B7" s="2" t="s">
        <v>423</v>
      </c>
      <c r="C7" s="2">
        <v>0</v>
      </c>
    </row>
    <row r="8" spans="1:3" ht="12.75" customHeight="1">
      <c r="A8" s="1" t="s">
        <v>703</v>
      </c>
      <c r="B8" s="2" t="s">
        <v>1253</v>
      </c>
      <c r="C8" s="2">
        <v>2</v>
      </c>
    </row>
    <row r="9" spans="1:3" ht="12.75" customHeight="1">
      <c r="A9" s="1" t="s">
        <v>703</v>
      </c>
      <c r="B9" s="2" t="s">
        <v>1073</v>
      </c>
      <c r="C9" s="2">
        <v>0</v>
      </c>
    </row>
    <row r="10" spans="1:3" ht="12.75" customHeight="1">
      <c r="A10" s="1" t="s">
        <v>703</v>
      </c>
      <c r="B10" s="2" t="s">
        <v>355</v>
      </c>
      <c r="C10" s="2">
        <v>0</v>
      </c>
    </row>
    <row r="11" spans="1:3" ht="12.75" customHeight="1">
      <c r="A11" s="1" t="s">
        <v>703</v>
      </c>
      <c r="B11" s="2" t="s">
        <v>307</v>
      </c>
      <c r="C11" s="2">
        <v>0</v>
      </c>
    </row>
    <row r="12" spans="1:3" ht="12.75" customHeight="1">
      <c r="A12" s="1" t="s">
        <v>703</v>
      </c>
      <c r="B12" s="2" t="s">
        <v>1119</v>
      </c>
      <c r="C12" s="2">
        <v>0</v>
      </c>
    </row>
    <row r="13" spans="1:3" ht="12.75" customHeight="1">
      <c r="A13" s="1" t="s">
        <v>704</v>
      </c>
      <c r="B13" s="2" t="s">
        <v>393</v>
      </c>
      <c r="C13" s="2">
        <v>0</v>
      </c>
    </row>
    <row r="14" spans="1:3" ht="12.75" customHeight="1">
      <c r="A14" s="1" t="s">
        <v>704</v>
      </c>
      <c r="B14" s="2" t="s">
        <v>575</v>
      </c>
      <c r="C14" s="2">
        <v>0</v>
      </c>
    </row>
    <row r="15" spans="1:3" ht="12.75" customHeight="1">
      <c r="A15" s="1" t="s">
        <v>704</v>
      </c>
      <c r="B15" s="2" t="s">
        <v>656</v>
      </c>
      <c r="C15" s="2">
        <v>0</v>
      </c>
    </row>
    <row r="16" spans="1:3" ht="12.75" customHeight="1">
      <c r="A16" s="1" t="s">
        <v>704</v>
      </c>
      <c r="B16" s="2" t="s">
        <v>1018</v>
      </c>
      <c r="C16" s="2">
        <v>0</v>
      </c>
    </row>
    <row r="17" spans="1:3" ht="12.75" customHeight="1">
      <c r="A17" s="1" t="s">
        <v>704</v>
      </c>
      <c r="B17" s="2" t="s">
        <v>997</v>
      </c>
      <c r="C17" s="2">
        <v>0</v>
      </c>
    </row>
    <row r="18" spans="1:3" ht="12.75" customHeight="1">
      <c r="A18" s="1" t="s">
        <v>704</v>
      </c>
      <c r="B18" s="2" t="s">
        <v>360</v>
      </c>
      <c r="C18" s="2">
        <v>0</v>
      </c>
    </row>
    <row r="19" spans="1:3" ht="12.75" customHeight="1">
      <c r="A19" s="1" t="s">
        <v>704</v>
      </c>
      <c r="B19" s="2" t="s">
        <v>423</v>
      </c>
      <c r="C19" s="2">
        <v>0</v>
      </c>
    </row>
    <row r="20" spans="1:3" ht="12.75" customHeight="1">
      <c r="A20" s="1" t="s">
        <v>704</v>
      </c>
      <c r="B20" s="2" t="s">
        <v>1253</v>
      </c>
      <c r="C20" s="2">
        <v>0</v>
      </c>
    </row>
    <row r="21" spans="1:3" ht="12.75" customHeight="1">
      <c r="A21" s="1" t="s">
        <v>704</v>
      </c>
      <c r="B21" s="2" t="s">
        <v>1073</v>
      </c>
      <c r="C21" s="2">
        <v>0</v>
      </c>
    </row>
    <row r="22" spans="1:3" ht="12.75" customHeight="1">
      <c r="A22" s="1" t="s">
        <v>704</v>
      </c>
      <c r="B22" s="2" t="s">
        <v>355</v>
      </c>
      <c r="C22" s="2">
        <v>0</v>
      </c>
    </row>
    <row r="23" spans="1:3" ht="12.75" customHeight="1">
      <c r="A23" s="1" t="s">
        <v>704</v>
      </c>
      <c r="B23" s="2" t="s">
        <v>307</v>
      </c>
      <c r="C23" s="2">
        <v>0</v>
      </c>
    </row>
    <row r="24" spans="1:3" ht="12.75" customHeight="1">
      <c r="A24" s="1" t="s">
        <v>704</v>
      </c>
      <c r="B24" s="2" t="s">
        <v>1119</v>
      </c>
      <c r="C24" s="2">
        <v>0</v>
      </c>
    </row>
    <row r="25" spans="1:3" ht="12.75" customHeight="1">
      <c r="A25" s="1" t="s">
        <v>701</v>
      </c>
      <c r="B25" s="2" t="s">
        <v>393</v>
      </c>
      <c r="C25" s="2">
        <v>1</v>
      </c>
    </row>
    <row r="26" spans="1:3" ht="12.75" customHeight="1">
      <c r="A26" s="1" t="s">
        <v>701</v>
      </c>
      <c r="B26" s="2" t="s">
        <v>575</v>
      </c>
      <c r="C26" s="2">
        <v>0</v>
      </c>
    </row>
    <row r="27" spans="1:3" ht="12.75" customHeight="1">
      <c r="A27" s="1" t="s">
        <v>701</v>
      </c>
      <c r="B27" s="2" t="s">
        <v>656</v>
      </c>
      <c r="C27" s="2">
        <v>0</v>
      </c>
    </row>
    <row r="28" spans="1:3" ht="12.75" customHeight="1">
      <c r="A28" s="1" t="s">
        <v>701</v>
      </c>
      <c r="B28" s="2" t="s">
        <v>1018</v>
      </c>
      <c r="C28" s="2">
        <v>0</v>
      </c>
    </row>
    <row r="29" spans="1:3" ht="12.75" customHeight="1">
      <c r="A29" s="1" t="s">
        <v>701</v>
      </c>
      <c r="B29" s="2" t="s">
        <v>997</v>
      </c>
      <c r="C29" s="2">
        <v>0</v>
      </c>
    </row>
    <row r="30" spans="1:3" ht="12.75" customHeight="1">
      <c r="A30" s="1" t="s">
        <v>701</v>
      </c>
      <c r="B30" s="2" t="s">
        <v>360</v>
      </c>
      <c r="C30" s="2">
        <v>0</v>
      </c>
    </row>
    <row r="31" spans="1:3" ht="12.75" customHeight="1">
      <c r="A31" s="1" t="s">
        <v>701</v>
      </c>
      <c r="B31" s="2" t="s">
        <v>423</v>
      </c>
      <c r="C31" s="2">
        <v>0</v>
      </c>
    </row>
    <row r="32" spans="1:3" ht="12.75" customHeight="1">
      <c r="A32" s="1" t="s">
        <v>701</v>
      </c>
      <c r="B32" s="2" t="s">
        <v>1253</v>
      </c>
      <c r="C32" s="2">
        <v>0</v>
      </c>
    </row>
    <row r="33" spans="1:3" ht="12.75" customHeight="1">
      <c r="A33" s="1" t="s">
        <v>701</v>
      </c>
      <c r="B33" s="2" t="s">
        <v>1073</v>
      </c>
      <c r="C33" s="2">
        <v>0</v>
      </c>
    </row>
    <row r="34" spans="1:3" ht="12.75" customHeight="1">
      <c r="A34" s="1" t="s">
        <v>701</v>
      </c>
      <c r="B34" s="2" t="s">
        <v>355</v>
      </c>
      <c r="C34" s="2">
        <v>0</v>
      </c>
    </row>
    <row r="35" spans="1:3" ht="12.75" customHeight="1">
      <c r="A35" s="1" t="s">
        <v>701</v>
      </c>
      <c r="B35" s="2" t="s">
        <v>307</v>
      </c>
      <c r="C35" s="2">
        <v>0</v>
      </c>
    </row>
    <row r="36" spans="1:3" ht="12.75" customHeight="1">
      <c r="A36" s="1" t="s">
        <v>701</v>
      </c>
      <c r="B36" s="2" t="s">
        <v>1119</v>
      </c>
      <c r="C36" s="2">
        <v>0</v>
      </c>
    </row>
    <row r="37" spans="1:3" ht="12.75" customHeight="1">
      <c r="A37" s="1" t="s">
        <v>702</v>
      </c>
      <c r="B37" s="2" t="s">
        <v>393</v>
      </c>
      <c r="C37" s="2">
        <v>0</v>
      </c>
    </row>
    <row r="38" spans="1:3" ht="12.75" customHeight="1">
      <c r="A38" s="1" t="s">
        <v>702</v>
      </c>
      <c r="B38" s="2" t="s">
        <v>575</v>
      </c>
      <c r="C38" s="2">
        <v>0</v>
      </c>
    </row>
    <row r="39" spans="1:3" ht="12.75" customHeight="1">
      <c r="A39" s="1" t="s">
        <v>702</v>
      </c>
      <c r="B39" s="2" t="s">
        <v>656</v>
      </c>
      <c r="C39" s="2">
        <v>0</v>
      </c>
    </row>
    <row r="40" spans="1:3" ht="12.75" customHeight="1">
      <c r="A40" s="1" t="s">
        <v>702</v>
      </c>
      <c r="B40" s="2" t="s">
        <v>1018</v>
      </c>
      <c r="C40" s="2">
        <v>0</v>
      </c>
    </row>
    <row r="41" spans="1:3" ht="12.75" customHeight="1">
      <c r="A41" s="1" t="s">
        <v>702</v>
      </c>
      <c r="B41" s="2" t="s">
        <v>997</v>
      </c>
      <c r="C41" s="2">
        <v>0</v>
      </c>
    </row>
    <row r="42" spans="1:3" ht="12.75" customHeight="1">
      <c r="A42" s="1" t="s">
        <v>702</v>
      </c>
      <c r="B42" s="2" t="s">
        <v>360</v>
      </c>
      <c r="C42" s="2">
        <v>0</v>
      </c>
    </row>
    <row r="43" spans="1:3" ht="12.75" customHeight="1">
      <c r="A43" s="1" t="s">
        <v>702</v>
      </c>
      <c r="B43" s="2" t="s">
        <v>423</v>
      </c>
      <c r="C43" s="2">
        <v>0</v>
      </c>
    </row>
    <row r="44" spans="1:3" ht="12.75" customHeight="1">
      <c r="A44" s="1" t="s">
        <v>702</v>
      </c>
      <c r="B44" s="2" t="s">
        <v>1253</v>
      </c>
      <c r="C44" s="2">
        <v>0</v>
      </c>
    </row>
    <row r="45" spans="1:3" ht="12.75" customHeight="1">
      <c r="A45" s="1" t="s">
        <v>702</v>
      </c>
      <c r="B45" s="2" t="s">
        <v>1073</v>
      </c>
      <c r="C45" s="2">
        <v>0</v>
      </c>
    </row>
    <row r="46" spans="1:3" ht="12.75" customHeight="1">
      <c r="A46" s="1" t="s">
        <v>702</v>
      </c>
      <c r="B46" s="2" t="s">
        <v>355</v>
      </c>
      <c r="C46" s="2">
        <v>1</v>
      </c>
    </row>
    <row r="47" spans="1:3" ht="12.75" customHeight="1">
      <c r="A47" s="1" t="s">
        <v>702</v>
      </c>
      <c r="B47" s="2" t="s">
        <v>307</v>
      </c>
      <c r="C47" s="2">
        <v>0</v>
      </c>
    </row>
    <row r="48" spans="1:3" ht="12.75" customHeight="1">
      <c r="A48" s="1" t="s">
        <v>702</v>
      </c>
      <c r="B48" s="2" t="s">
        <v>1119</v>
      </c>
      <c r="C48" s="2">
        <v>0</v>
      </c>
    </row>
    <row r="49" spans="1:3" ht="12.75" customHeight="1">
      <c r="A49" s="1" t="s">
        <v>699</v>
      </c>
      <c r="B49" s="2" t="s">
        <v>393</v>
      </c>
      <c r="C49" s="2">
        <v>0</v>
      </c>
    </row>
    <row r="50" spans="1:3" ht="12.75" customHeight="1">
      <c r="A50" s="1" t="s">
        <v>699</v>
      </c>
      <c r="B50" s="2" t="s">
        <v>575</v>
      </c>
      <c r="C50" s="2">
        <v>0</v>
      </c>
    </row>
    <row r="51" spans="1:3" ht="12.75" customHeight="1">
      <c r="A51" s="1" t="s">
        <v>699</v>
      </c>
      <c r="B51" s="2" t="s">
        <v>656</v>
      </c>
      <c r="C51" s="2">
        <v>2</v>
      </c>
    </row>
    <row r="52" spans="1:3" ht="12.75" customHeight="1">
      <c r="A52" s="1" t="s">
        <v>699</v>
      </c>
      <c r="B52" s="2" t="s">
        <v>1018</v>
      </c>
      <c r="C52" s="2">
        <v>0</v>
      </c>
    </row>
    <row r="53" spans="1:3" ht="12.75" customHeight="1">
      <c r="A53" s="1" t="s">
        <v>699</v>
      </c>
      <c r="B53" s="2" t="s">
        <v>997</v>
      </c>
      <c r="C53" s="2">
        <v>0</v>
      </c>
    </row>
    <row r="54" spans="1:3" ht="12.75" customHeight="1">
      <c r="A54" s="1" t="s">
        <v>699</v>
      </c>
      <c r="B54" s="2" t="s">
        <v>360</v>
      </c>
      <c r="C54" s="2">
        <v>3</v>
      </c>
    </row>
    <row r="55" spans="1:3" ht="12.75" customHeight="1">
      <c r="A55" s="1" t="s">
        <v>699</v>
      </c>
      <c r="B55" s="2" t="s">
        <v>423</v>
      </c>
      <c r="C55" s="2">
        <v>3</v>
      </c>
    </row>
    <row r="56" spans="1:3" ht="12.75" customHeight="1">
      <c r="A56" s="1" t="s">
        <v>699</v>
      </c>
      <c r="B56" s="2" t="s">
        <v>1253</v>
      </c>
      <c r="C56" s="2">
        <v>8</v>
      </c>
    </row>
    <row r="57" spans="1:3" ht="12.75" customHeight="1">
      <c r="A57" s="1" t="s">
        <v>699</v>
      </c>
      <c r="B57" s="2" t="s">
        <v>1073</v>
      </c>
      <c r="C57" s="2">
        <v>19</v>
      </c>
    </row>
    <row r="58" spans="1:3" ht="12.75" customHeight="1">
      <c r="A58" s="1" t="s">
        <v>699</v>
      </c>
      <c r="B58" s="2" t="s">
        <v>355</v>
      </c>
      <c r="C58" s="2">
        <v>1</v>
      </c>
    </row>
    <row r="59" spans="1:3" ht="12.75" customHeight="1">
      <c r="A59" s="1" t="s">
        <v>699</v>
      </c>
      <c r="B59" s="2" t="s">
        <v>307</v>
      </c>
      <c r="C59" s="2">
        <v>0</v>
      </c>
    </row>
    <row r="60" spans="1:3" ht="12.75" customHeight="1">
      <c r="A60" s="1" t="s">
        <v>699</v>
      </c>
      <c r="B60" s="2" t="s">
        <v>1119</v>
      </c>
      <c r="C60" s="2">
        <v>3</v>
      </c>
    </row>
    <row r="61" spans="1:3" ht="12.75" customHeight="1">
      <c r="A61" s="1" t="s">
        <v>700</v>
      </c>
      <c r="B61" s="2" t="s">
        <v>393</v>
      </c>
      <c r="C61" s="2">
        <v>2</v>
      </c>
    </row>
    <row r="62" spans="1:3" ht="12.75" customHeight="1">
      <c r="A62" s="1" t="s">
        <v>700</v>
      </c>
      <c r="B62" s="2" t="s">
        <v>575</v>
      </c>
      <c r="C62" s="2">
        <v>2</v>
      </c>
    </row>
    <row r="63" spans="1:3" ht="12.75" customHeight="1">
      <c r="A63" s="1" t="s">
        <v>700</v>
      </c>
      <c r="B63" s="2" t="s">
        <v>656</v>
      </c>
      <c r="C63" s="2">
        <v>4</v>
      </c>
    </row>
    <row r="64" spans="1:3" ht="12.75" customHeight="1">
      <c r="A64" s="1" t="s">
        <v>700</v>
      </c>
      <c r="B64" s="2" t="s">
        <v>1018</v>
      </c>
      <c r="C64" s="2">
        <v>1</v>
      </c>
    </row>
    <row r="65" spans="1:3" ht="12.75" customHeight="1">
      <c r="A65" s="1" t="s">
        <v>700</v>
      </c>
      <c r="B65" s="2" t="s">
        <v>997</v>
      </c>
      <c r="C65" s="2">
        <v>5</v>
      </c>
    </row>
    <row r="66" spans="1:3" ht="12.75" customHeight="1">
      <c r="A66" s="1" t="s">
        <v>700</v>
      </c>
      <c r="B66" s="2" t="s">
        <v>360</v>
      </c>
      <c r="C66" s="2">
        <v>4</v>
      </c>
    </row>
    <row r="67" spans="1:3" ht="12.75" customHeight="1">
      <c r="A67" s="1" t="s">
        <v>700</v>
      </c>
      <c r="B67" s="2" t="s">
        <v>423</v>
      </c>
      <c r="C67" s="2">
        <v>6</v>
      </c>
    </row>
    <row r="68" spans="1:3" ht="12.75" customHeight="1">
      <c r="A68" s="1" t="s">
        <v>700</v>
      </c>
      <c r="B68" s="2" t="s">
        <v>1253</v>
      </c>
      <c r="C68" s="2">
        <v>6</v>
      </c>
    </row>
    <row r="69" spans="1:3" ht="12.75" customHeight="1">
      <c r="A69" s="1" t="s">
        <v>700</v>
      </c>
      <c r="B69" s="2" t="s">
        <v>1073</v>
      </c>
      <c r="C69" s="2">
        <v>7</v>
      </c>
    </row>
    <row r="70" spans="1:3" ht="12.75" customHeight="1">
      <c r="A70" s="1" t="s">
        <v>700</v>
      </c>
      <c r="B70" s="2" t="s">
        <v>355</v>
      </c>
      <c r="C70" s="2">
        <v>1</v>
      </c>
    </row>
    <row r="71" spans="1:3" ht="12.75" customHeight="1">
      <c r="A71" s="1" t="s">
        <v>700</v>
      </c>
      <c r="B71" s="2" t="s">
        <v>307</v>
      </c>
      <c r="C71" s="2">
        <v>2</v>
      </c>
    </row>
    <row r="72" spans="1:3" ht="12.75" customHeight="1">
      <c r="A72" s="1" t="s">
        <v>700</v>
      </c>
      <c r="B72" s="2" t="s">
        <v>1119</v>
      </c>
      <c r="C72" s="2">
        <v>2</v>
      </c>
    </row>
    <row r="73" spans="1:3" ht="12.75" customHeight="1">
      <c r="A73" s="1" t="s">
        <v>697</v>
      </c>
      <c r="B73" s="2" t="s">
        <v>393</v>
      </c>
      <c r="C73" s="2">
        <v>1</v>
      </c>
    </row>
    <row r="74" spans="1:3" ht="12.75" customHeight="1">
      <c r="A74" s="1" t="s">
        <v>697</v>
      </c>
      <c r="B74" s="2" t="s">
        <v>575</v>
      </c>
      <c r="C74" s="2">
        <v>2</v>
      </c>
    </row>
    <row r="75" spans="1:3" ht="12.75" customHeight="1">
      <c r="A75" s="1" t="s">
        <v>697</v>
      </c>
      <c r="B75" s="2" t="s">
        <v>656</v>
      </c>
      <c r="C75" s="2">
        <v>2</v>
      </c>
    </row>
    <row r="76" spans="1:3" ht="12.75" customHeight="1">
      <c r="A76" s="1" t="s">
        <v>697</v>
      </c>
      <c r="B76" s="2" t="s">
        <v>1018</v>
      </c>
      <c r="C76" s="2">
        <v>3</v>
      </c>
    </row>
    <row r="77" spans="1:3" ht="12.75" customHeight="1">
      <c r="A77" s="1" t="s">
        <v>697</v>
      </c>
      <c r="B77" s="2" t="s">
        <v>997</v>
      </c>
      <c r="C77" s="2">
        <v>3</v>
      </c>
    </row>
    <row r="78" spans="1:3" ht="12.75" customHeight="1">
      <c r="A78" s="1" t="s">
        <v>697</v>
      </c>
      <c r="B78" s="2" t="s">
        <v>360</v>
      </c>
      <c r="C78" s="2">
        <v>13</v>
      </c>
    </row>
    <row r="79" spans="1:3" ht="12.75" customHeight="1">
      <c r="A79" s="1" t="s">
        <v>697</v>
      </c>
      <c r="B79" s="2" t="s">
        <v>423</v>
      </c>
      <c r="C79" s="2">
        <v>4</v>
      </c>
    </row>
    <row r="80" spans="1:3" ht="12.75" customHeight="1">
      <c r="A80" s="1" t="s">
        <v>697</v>
      </c>
      <c r="B80" s="2" t="s">
        <v>1253</v>
      </c>
      <c r="C80" s="2">
        <v>2</v>
      </c>
    </row>
    <row r="81" spans="1:3" ht="12.75" customHeight="1">
      <c r="A81" s="1" t="s">
        <v>697</v>
      </c>
      <c r="B81" s="2" t="s">
        <v>1073</v>
      </c>
      <c r="C81" s="2">
        <v>4</v>
      </c>
    </row>
    <row r="82" spans="1:3" ht="12.75" customHeight="1">
      <c r="A82" s="1" t="s">
        <v>697</v>
      </c>
      <c r="B82" s="2" t="s">
        <v>355</v>
      </c>
      <c r="C82" s="2">
        <v>1</v>
      </c>
    </row>
    <row r="83" spans="1:3" ht="12.75" customHeight="1">
      <c r="A83" s="1" t="s">
        <v>697</v>
      </c>
      <c r="B83" s="2" t="s">
        <v>307</v>
      </c>
      <c r="C83" s="2">
        <v>7</v>
      </c>
    </row>
    <row r="84" spans="1:3" ht="12.75" customHeight="1">
      <c r="A84" s="1" t="s">
        <v>697</v>
      </c>
      <c r="B84" s="2" t="s">
        <v>1119</v>
      </c>
      <c r="C84" s="2">
        <v>9</v>
      </c>
    </row>
    <row r="85" spans="1:3" ht="12.75" customHeight="1">
      <c r="A85" s="1" t="s">
        <v>698</v>
      </c>
      <c r="B85" s="2" t="s">
        <v>393</v>
      </c>
      <c r="C85" s="2">
        <v>6</v>
      </c>
    </row>
    <row r="86" spans="1:3" ht="12.75" customHeight="1">
      <c r="A86" s="1" t="s">
        <v>698</v>
      </c>
      <c r="B86" s="2" t="s">
        <v>575</v>
      </c>
      <c r="C86" s="2">
        <v>6</v>
      </c>
    </row>
    <row r="87" spans="1:3" ht="12.75" customHeight="1">
      <c r="A87" s="1" t="s">
        <v>698</v>
      </c>
      <c r="B87" s="2" t="s">
        <v>656</v>
      </c>
      <c r="C87" s="2">
        <v>3</v>
      </c>
    </row>
    <row r="88" spans="1:3" ht="12.75" customHeight="1">
      <c r="A88" s="1" t="s">
        <v>698</v>
      </c>
      <c r="B88" s="2" t="s">
        <v>1018</v>
      </c>
      <c r="C88" s="2">
        <v>1</v>
      </c>
    </row>
    <row r="89" spans="1:3" ht="12.75" customHeight="1">
      <c r="A89" s="1" t="s">
        <v>698</v>
      </c>
      <c r="B89" s="2" t="s">
        <v>997</v>
      </c>
      <c r="C89" s="2">
        <v>12</v>
      </c>
    </row>
    <row r="90" spans="1:3" ht="12.75" customHeight="1">
      <c r="A90" s="1" t="s">
        <v>698</v>
      </c>
      <c r="B90" s="2" t="s">
        <v>360</v>
      </c>
      <c r="C90" s="2">
        <v>4</v>
      </c>
    </row>
    <row r="91" spans="1:3" ht="12.75" customHeight="1">
      <c r="A91" s="1" t="s">
        <v>698</v>
      </c>
      <c r="B91" s="2" t="s">
        <v>423</v>
      </c>
      <c r="C91" s="2">
        <v>22</v>
      </c>
    </row>
    <row r="92" spans="1:3" ht="12.75" customHeight="1">
      <c r="A92" s="1" t="s">
        <v>698</v>
      </c>
      <c r="B92" s="2" t="s">
        <v>1253</v>
      </c>
      <c r="C92" s="2">
        <v>19</v>
      </c>
    </row>
    <row r="93" spans="1:3" ht="12.75" customHeight="1">
      <c r="A93" s="1" t="s">
        <v>698</v>
      </c>
      <c r="B93" s="2" t="s">
        <v>1073</v>
      </c>
      <c r="C93" s="2">
        <v>8</v>
      </c>
    </row>
    <row r="94" spans="1:3" ht="12.75" customHeight="1">
      <c r="A94" s="1" t="s">
        <v>698</v>
      </c>
      <c r="B94" s="2" t="s">
        <v>355</v>
      </c>
      <c r="C94" s="2">
        <v>6</v>
      </c>
    </row>
    <row r="95" spans="1:3" ht="12.75" customHeight="1">
      <c r="A95" s="1" t="s">
        <v>698</v>
      </c>
      <c r="B95" s="2" t="s">
        <v>307</v>
      </c>
      <c r="C95" s="2">
        <v>12</v>
      </c>
    </row>
    <row r="96" spans="1:3" ht="12.75" customHeight="1">
      <c r="A96" s="1" t="s">
        <v>698</v>
      </c>
      <c r="B96" s="2" t="s">
        <v>1119</v>
      </c>
      <c r="C96" s="2">
        <v>9</v>
      </c>
    </row>
    <row r="97" spans="1:3" ht="12.75" customHeight="1">
      <c r="A97" s="1" t="s">
        <v>714</v>
      </c>
      <c r="B97" s="2" t="s">
        <v>393</v>
      </c>
      <c r="C97" s="2">
        <v>6</v>
      </c>
    </row>
    <row r="98" spans="1:3" ht="12.75" customHeight="1">
      <c r="A98" s="1" t="s">
        <v>714</v>
      </c>
      <c r="B98" s="2" t="s">
        <v>575</v>
      </c>
      <c r="C98" s="2">
        <v>10</v>
      </c>
    </row>
    <row r="99" spans="1:3" ht="12.75" customHeight="1">
      <c r="A99" s="3" t="s">
        <v>786</v>
      </c>
      <c r="B99" s="4"/>
      <c r="C99" s="4">
        <f>SUM(C1:C98)</f>
        <v>261</v>
      </c>
    </row>
    <row r="100" spans="1:3" ht="12.75" customHeight="1">
      <c r="A100" s="21"/>
    </row>
  </sheetData>
  <pageMargins left="0.75" right="0.75" top="1" bottom="1" header="0.5" footer="0.5"/>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C17"/>
  <sheetViews>
    <sheetView zoomScaleNormal="100" workbookViewId="0">
      <selection activeCell="B15" sqref="B15"/>
    </sheetView>
  </sheetViews>
  <sheetFormatPr defaultColWidth="9.109375" defaultRowHeight="12.75" customHeight="1"/>
  <cols>
    <col min="1" max="3" width="16.33203125" customWidth="1"/>
  </cols>
  <sheetData>
    <row r="1" spans="1:3" ht="12.75" customHeight="1">
      <c r="A1" s="3" t="s">
        <v>248</v>
      </c>
      <c r="B1" s="3" t="s">
        <v>1134</v>
      </c>
      <c r="C1" s="3" t="s">
        <v>706</v>
      </c>
    </row>
    <row r="2" spans="1:3" ht="12.75" customHeight="1">
      <c r="A2" s="1">
        <v>2001</v>
      </c>
      <c r="B2" s="1"/>
      <c r="C2" s="1">
        <v>0</v>
      </c>
    </row>
    <row r="3" spans="1:3" ht="12.75" customHeight="1">
      <c r="A3" s="1">
        <v>2002</v>
      </c>
      <c r="B3" s="1"/>
      <c r="C3" s="1">
        <v>3</v>
      </c>
    </row>
    <row r="4" spans="1:3" ht="12.75" customHeight="1">
      <c r="A4" s="1">
        <v>2003</v>
      </c>
      <c r="B4" s="1">
        <v>53</v>
      </c>
      <c r="C4" s="1">
        <v>0</v>
      </c>
    </row>
    <row r="5" spans="1:3" ht="12.75" customHeight="1">
      <c r="A5" s="1">
        <v>2004</v>
      </c>
      <c r="B5" s="1">
        <v>22</v>
      </c>
      <c r="C5" s="1">
        <v>1</v>
      </c>
    </row>
    <row r="6" spans="1:3" ht="12.75" customHeight="1">
      <c r="A6" s="1">
        <v>2005</v>
      </c>
      <c r="B6" s="1">
        <v>23</v>
      </c>
      <c r="C6" s="1">
        <v>1</v>
      </c>
    </row>
    <row r="7" spans="1:3" ht="12.75" customHeight="1">
      <c r="A7" s="1">
        <v>2006</v>
      </c>
      <c r="B7" s="1">
        <v>29</v>
      </c>
      <c r="C7" s="1">
        <v>39</v>
      </c>
    </row>
    <row r="8" spans="1:3" ht="12.75" customHeight="1">
      <c r="A8" s="1">
        <v>2007</v>
      </c>
      <c r="B8" s="1">
        <v>47</v>
      </c>
      <c r="C8" s="1">
        <v>42</v>
      </c>
    </row>
    <row r="9" spans="1:3" ht="12.75" customHeight="1">
      <c r="A9" s="1">
        <v>2008</v>
      </c>
      <c r="B9" s="1">
        <v>4</v>
      </c>
      <c r="C9" s="1">
        <v>51</v>
      </c>
    </row>
    <row r="10" spans="1:3" ht="12.75" customHeight="1">
      <c r="A10" s="1">
        <v>2009</v>
      </c>
      <c r="B10" s="1">
        <v>1</v>
      </c>
      <c r="C10" s="1">
        <v>108</v>
      </c>
    </row>
    <row r="11" spans="1:3" ht="12.75" customHeight="1">
      <c r="A11" s="1">
        <v>2010</v>
      </c>
      <c r="B11" s="1">
        <v>0</v>
      </c>
      <c r="C11" s="1">
        <v>16</v>
      </c>
    </row>
    <row r="12" spans="1:3" ht="12.75" customHeight="1">
      <c r="A12" s="1"/>
      <c r="B12" s="1"/>
      <c r="C12" s="1"/>
    </row>
    <row r="13" spans="1:3" ht="12.75" customHeight="1">
      <c r="A13" s="1" t="s">
        <v>672</v>
      </c>
      <c r="B13" s="1">
        <f>SUM(B2:B11)</f>
        <v>179</v>
      </c>
      <c r="C13" s="1">
        <f>SUM(C2:C11)</f>
        <v>261</v>
      </c>
    </row>
    <row r="14" spans="1:3" ht="12.75" customHeight="1">
      <c r="A14" s="1"/>
      <c r="B14" s="1"/>
      <c r="C14" s="1"/>
    </row>
    <row r="15" spans="1:3" ht="12.75" customHeight="1">
      <c r="A15" s="1" t="s">
        <v>794</v>
      </c>
      <c r="B15" s="1" t="s">
        <v>1019</v>
      </c>
      <c r="C15" s="1"/>
    </row>
    <row r="16" spans="1:3" ht="12.75" customHeight="1">
      <c r="A16" s="1" t="s">
        <v>160</v>
      </c>
      <c r="B16" s="1" t="s">
        <v>489</v>
      </c>
      <c r="C16" s="1"/>
    </row>
    <row r="17" spans="1:3" ht="12.75" customHeight="1">
      <c r="A17" s="1" t="s">
        <v>562</v>
      </c>
      <c r="B17" s="5">
        <v>40217</v>
      </c>
      <c r="C17" s="1"/>
    </row>
  </sheetData>
  <pageMargins left="0.75" right="0.75" top="1" bottom="1" header="0.5" footer="0.5"/>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N263"/>
  <sheetViews>
    <sheetView zoomScaleNormal="100" workbookViewId="0">
      <pane xSplit="2" ySplit="2" topLeftCell="C246" activePane="bottomRight" state="frozen"/>
      <selection pane="topRight" activeCell="C1" sqref="C1"/>
      <selection pane="bottomLeft" activeCell="A3" sqref="A3"/>
      <selection pane="bottomRight" activeCell="C3" sqref="C3"/>
    </sheetView>
  </sheetViews>
  <sheetFormatPr defaultColWidth="9.109375" defaultRowHeight="12.75" customHeight="1"/>
  <cols>
    <col min="1" max="1" width="15.109375" customWidth="1"/>
    <col min="2" max="2" width="27.109375" customWidth="1"/>
    <col min="3" max="11" width="15.109375" customWidth="1"/>
    <col min="12" max="12" width="17.88671875" customWidth="1"/>
    <col min="13" max="13" width="23.33203125" customWidth="1"/>
    <col min="14" max="14" width="38.109375" customWidth="1"/>
  </cols>
  <sheetData>
    <row r="1" spans="1:14" ht="12.75" customHeight="1">
      <c r="A1" s="6" t="s">
        <v>657</v>
      </c>
      <c r="B1" s="7" t="str">
        <f>HYPERLINK("http://icasualties.org/OEF/byNationality.aspx?hndQry=UK","http://icasualties.org/OEF/byNationality.aspx?hndQry=UK")</f>
        <v>http://icasualties.org/OEF/byNationality.aspx?hndQry=UK</v>
      </c>
      <c r="C1" s="8"/>
      <c r="D1" s="8"/>
      <c r="E1" s="8"/>
      <c r="F1" s="8"/>
      <c r="G1" s="8"/>
      <c r="H1" s="8"/>
      <c r="I1" s="8"/>
      <c r="J1" s="8"/>
      <c r="K1" s="8"/>
      <c r="L1" s="8"/>
      <c r="M1" s="8"/>
      <c r="N1" s="9"/>
    </row>
    <row r="2" spans="1:14" ht="12.75" customHeight="1">
      <c r="A2" s="10" t="s">
        <v>437</v>
      </c>
      <c r="B2" s="11" t="s">
        <v>1231</v>
      </c>
      <c r="C2" s="11" t="s">
        <v>1148</v>
      </c>
      <c r="D2" s="11" t="s">
        <v>507</v>
      </c>
      <c r="E2" s="11" t="s">
        <v>1103</v>
      </c>
      <c r="F2" s="11" t="s">
        <v>269</v>
      </c>
      <c r="G2" s="11" t="s">
        <v>1304</v>
      </c>
      <c r="H2" s="11" t="s">
        <v>978</v>
      </c>
      <c r="I2" s="11" t="s">
        <v>607</v>
      </c>
      <c r="J2" s="11" t="s">
        <v>850</v>
      </c>
      <c r="K2" s="11" t="s">
        <v>759</v>
      </c>
      <c r="L2" s="11" t="s">
        <v>1160</v>
      </c>
      <c r="M2" s="11" t="s">
        <v>47</v>
      </c>
      <c r="N2" s="12" t="s">
        <v>319</v>
      </c>
    </row>
    <row r="3" spans="1:14" ht="12.75" customHeight="1">
      <c r="A3" s="13">
        <v>37355</v>
      </c>
      <c r="B3" s="14" t="s">
        <v>1246</v>
      </c>
      <c r="C3" s="14" t="s">
        <v>130</v>
      </c>
      <c r="D3" s="14">
        <v>22</v>
      </c>
      <c r="E3" s="14" t="s">
        <v>1180</v>
      </c>
      <c r="F3" s="14" t="s">
        <v>120</v>
      </c>
      <c r="G3" s="14" t="s">
        <v>109</v>
      </c>
      <c r="H3" s="14" t="s">
        <v>385</v>
      </c>
      <c r="I3" s="14" t="s">
        <v>865</v>
      </c>
      <c r="J3" s="14"/>
      <c r="K3" s="14" t="s">
        <v>5</v>
      </c>
      <c r="L3" s="14" t="str">
        <f>HYPERLINK("http://www.guardian.co.uk/world/2002/apr/10/afghanistan.richardnortontaylor1","http://www.guardian.co.uk/world/2002/apr/10/afghanistan.richardnortontaylor1")</f>
        <v>http://www.guardian.co.uk/world/2002/apr/10/afghanistan.richardnortontaylor1</v>
      </c>
      <c r="M3" s="14" t="str">
        <f>HYPERLINK("http://www.mod.uk/DefenceInternet/DefenceNews/MilitaryOperations/PrivateDarrenJohnGeorge.htm","http://www.mod.uk/DefenceInternet/DefenceNews/MilitaryOperations/PrivateDarrenJohnGeorge.htm")</f>
        <v>http://www.mod.uk/DefenceInternet/DefenceNews/MilitaryOperations/PrivateDarrenJohnGeorge.htm</v>
      </c>
    </row>
    <row r="4" spans="1:14" ht="12.75" customHeight="1">
      <c r="A4" s="13">
        <v>37485</v>
      </c>
      <c r="B4" s="14" t="s">
        <v>828</v>
      </c>
      <c r="C4" s="14" t="s">
        <v>434</v>
      </c>
      <c r="D4" s="14">
        <v>30</v>
      </c>
      <c r="E4" s="14" t="s">
        <v>1180</v>
      </c>
      <c r="F4" s="14" t="s">
        <v>174</v>
      </c>
      <c r="G4" s="14" t="s">
        <v>939</v>
      </c>
      <c r="H4" s="14" t="s">
        <v>385</v>
      </c>
      <c r="I4" s="14" t="s">
        <v>419</v>
      </c>
      <c r="J4" s="14" t="s">
        <v>1220</v>
      </c>
      <c r="K4" s="14" t="s">
        <v>996</v>
      </c>
      <c r="L4" s="14" t="str">
        <f>HYPERLINK("http://www.guardian.co.uk/uk/2002/aug/19/afghanistan.military","http://www.guardian.co.uk/uk/2002/aug/19/afghanistan.military")</f>
        <v>http://www.guardian.co.uk/uk/2002/aug/19/afghanistan.military</v>
      </c>
      <c r="M4" s="14" t="str">
        <f>HYPERLINK("http://www.mod.uk/DefenceInternet/DefenceNews/MilitaryOperations/SergeantRobertBusuttilAndCorporalJohnGregoryTragicallyKilledInKabulIncident.htm","http://www.mod.uk/DefenceInternet/DefenceNews/MilitaryOperations/SergeantRobertBusuttilAndCorporalJohnGregoryTragicallyKilledInKabulIncident.htm")</f>
        <v>http://www.mod.uk/DefenceInternet/DefenceNews/MilitaryOperations/SergeantRobertBusuttilAndCorporalJohnGregoryTragicallyKilledInKabulIncident.htm</v>
      </c>
    </row>
    <row r="5" spans="1:14" ht="12.75" customHeight="1">
      <c r="A5" s="13">
        <v>37485</v>
      </c>
      <c r="B5" s="14" t="s">
        <v>1275</v>
      </c>
      <c r="C5" s="14" t="s">
        <v>375</v>
      </c>
      <c r="D5" s="14">
        <v>30</v>
      </c>
      <c r="E5" s="14" t="s">
        <v>1180</v>
      </c>
      <c r="F5" s="14" t="s">
        <v>174</v>
      </c>
      <c r="G5" s="14" t="s">
        <v>834</v>
      </c>
      <c r="H5" s="14" t="s">
        <v>501</v>
      </c>
      <c r="I5" s="14" t="s">
        <v>906</v>
      </c>
      <c r="J5" s="14" t="s">
        <v>140</v>
      </c>
      <c r="K5" s="14" t="s">
        <v>1188</v>
      </c>
      <c r="L5" s="14" t="str">
        <f>HYPERLINK("http://www.guardian.co.uk/uk/2002/aug/19/afghanistan.military","http://www.guardian.co.uk/uk/2002/aug/19/afghanistan.military")</f>
        <v>http://www.guardian.co.uk/uk/2002/aug/19/afghanistan.military</v>
      </c>
      <c r="M5" s="14" t="str">
        <f>HYPERLINK("http://www.mod.uk/DefenceInternet/DefenceNews/MilitaryOperations/SergeantRobertBusuttilAndCorporalJohnGregoryTragicallyKilledInKabulIncident.htm","http://www.mod.uk/DefenceInternet/DefenceNews/MilitaryOperations/SergeantRobertBusuttilAndCorporalJohnGregoryTragicallyKilledInKabulIncident.htm")</f>
        <v>http://www.mod.uk/DefenceInternet/DefenceNews/MilitaryOperations/SergeantRobertBusuttilAndCorporalJohnGregoryTragicallyKilledInKabulIncident.htm</v>
      </c>
    </row>
    <row r="6" spans="1:14" ht="12.75" customHeight="1">
      <c r="A6" s="13">
        <v>38014</v>
      </c>
      <c r="B6" s="14" t="s">
        <v>1102</v>
      </c>
      <c r="C6" s="14" t="s">
        <v>938</v>
      </c>
      <c r="D6" s="14">
        <v>23</v>
      </c>
      <c r="E6" s="14" t="s">
        <v>1180</v>
      </c>
      <c r="F6" s="14" t="s">
        <v>1307</v>
      </c>
      <c r="G6" s="14" t="s">
        <v>502</v>
      </c>
      <c r="H6" s="14" t="s">
        <v>685</v>
      </c>
      <c r="I6" s="14" t="s">
        <v>37</v>
      </c>
      <c r="J6" s="14"/>
      <c r="K6" s="14" t="s">
        <v>413</v>
      </c>
      <c r="L6" s="14" t="str">
        <f>HYPERLINK("http://www.guardian.co.uk/world/2004/jan/29/afghanistan.military","http://www.guardian.co.uk/world/2004/jan/29/afghanistan.military")</f>
        <v>http://www.guardian.co.uk/world/2004/jan/29/afghanistan.military</v>
      </c>
      <c r="M6" s="14" t="str">
        <f>HYPERLINK("http://www.mod.uk/DefenceInternet/DefenceNews/MilitaryOperations/PrivateJonathanKitulagodaKilledInKabulFourInjured.htm","http://www.mod.uk/DefenceInternet/DefenceNews/MilitaryOperations/PrivateJonathanKitulagodaKilledInKabulFourInjured.htm")</f>
        <v>http://www.mod.uk/DefenceInternet/DefenceNews/MilitaryOperations/PrivateJonathanKitulagodaKilledInKabulFourInjured.htm</v>
      </c>
    </row>
    <row r="7" spans="1:14" ht="12.75" customHeight="1">
      <c r="A7" s="13">
        <v>38654</v>
      </c>
      <c r="B7" s="14" t="s">
        <v>399</v>
      </c>
      <c r="C7" s="14" t="s">
        <v>130</v>
      </c>
      <c r="D7" s="14">
        <v>23</v>
      </c>
      <c r="E7" s="14" t="s">
        <v>1180</v>
      </c>
      <c r="F7" s="14" t="s">
        <v>839</v>
      </c>
      <c r="G7" s="14" t="s">
        <v>391</v>
      </c>
      <c r="H7" s="14" t="s">
        <v>171</v>
      </c>
      <c r="I7" s="14" t="s">
        <v>887</v>
      </c>
      <c r="J7" s="14" t="s">
        <v>943</v>
      </c>
      <c r="K7" s="14" t="s">
        <v>475</v>
      </c>
      <c r="L7" s="14" t="str">
        <f>HYPERLINK("http://www.guardian.co.uk/uk/2005/nov/01/afghanistan.military","http://www.guardian.co.uk/uk/2005/nov/01/afghanistan.military")</f>
        <v>http://www.guardian.co.uk/uk/2005/nov/01/afghanistan.military</v>
      </c>
      <c r="M7" s="14" t="str">
        <f>HYPERLINK("http://www.mod.uk/DefenceInternet/DefenceNews/PeopleInDefence/LanceCorporalStevenSherwoodKilledInAfghanistan.htm","http://www.mod.uk/DefenceInternet/DefenceNews/PeopleInDefence/LanceCorporalStevenSherwoodKilledInAfghanistan.htm")</f>
        <v>http://www.mod.uk/DefenceInternet/DefenceNews/PeopleInDefence/LanceCorporalStevenSherwoodKilledInAfghanistan.htm</v>
      </c>
    </row>
    <row r="8" spans="1:14" ht="12.75" customHeight="1">
      <c r="A8" s="13">
        <v>38798</v>
      </c>
      <c r="B8" s="14" t="s">
        <v>516</v>
      </c>
      <c r="C8" s="14" t="s">
        <v>375</v>
      </c>
      <c r="D8" s="14">
        <v>25</v>
      </c>
      <c r="E8" s="14" t="s">
        <v>1180</v>
      </c>
      <c r="F8" s="14" t="s">
        <v>1302</v>
      </c>
      <c r="G8" s="14" t="s">
        <v>1093</v>
      </c>
      <c r="H8" s="14" t="s">
        <v>1066</v>
      </c>
      <c r="I8" s="14" t="s">
        <v>886</v>
      </c>
      <c r="J8" s="14" t="s">
        <v>886</v>
      </c>
      <c r="K8" s="14" t="s">
        <v>897</v>
      </c>
      <c r="L8" s="14" t="s">
        <v>1123</v>
      </c>
      <c r="M8" s="14" t="str">
        <f>HYPERLINK("http://www.mod.uk/DefenceInternet/DefenceNews/PeopleInDefence/DeathOfABritishServicemanInAfghanistanCorporalMarkCridge7SignalRegiment.htm","http://www.mod.uk/DefenceInternet/DefenceNews/PeopleInDefence/DeathOfABritishServicemanInAfghanistanCorporalMarkCridge7SignalRegiment.htm")</f>
        <v>http://www.mod.uk/DefenceInternet/DefenceNews/PeopleInDefence/DeathOfABritishServicemanInAfghanistanCorporalMarkCridge7SignalRegiment.htm</v>
      </c>
    </row>
    <row r="9" spans="1:14" ht="12.75" customHeight="1">
      <c r="A9" s="13">
        <v>38803</v>
      </c>
      <c r="B9" s="14" t="s">
        <v>53</v>
      </c>
      <c r="C9" s="14" t="s">
        <v>130</v>
      </c>
      <c r="D9" s="14"/>
      <c r="E9" s="14" t="s">
        <v>1180</v>
      </c>
      <c r="F9" s="14" t="s">
        <v>1147</v>
      </c>
      <c r="G9" s="14" t="s">
        <v>1202</v>
      </c>
      <c r="H9" s="14" t="s">
        <v>1358</v>
      </c>
      <c r="I9" s="14" t="s">
        <v>648</v>
      </c>
      <c r="J9" s="14" t="s">
        <v>206</v>
      </c>
      <c r="K9" s="14" t="s">
        <v>689</v>
      </c>
      <c r="L9" s="14" t="str">
        <f>HYPERLINK("http://www.guardian.co.uk/uk/2007/feb/23/uknews4.mainsection3","http://www.guardian.co.uk/uk/2007/feb/23/uknews4.mainsection3")</f>
        <v>http://www.guardian.co.uk/uk/2007/feb/23/uknews4.mainsection3</v>
      </c>
      <c r="M9" s="14" t="str">
        <f>HYPERLINK("http://www.mod.uk/DefenceInternet/DefenceNews/PeopleInDefence/DeathOfLanceCorporalPeterEdwardCraddockInAfghanistan.htm","http://www.mod.uk/DefenceInternet/DefenceNews/PeopleInDefence/DeathOfLanceCorporalPeterEdwardCraddockInAfghanistan.htm")</f>
        <v>http://www.mod.uk/DefenceInternet/DefenceNews/PeopleInDefence/DeathOfLanceCorporalPeterEdwardCraddockInAfghanistan.htm</v>
      </c>
    </row>
    <row r="10" spans="1:14" ht="12.75" customHeight="1">
      <c r="A10" s="13">
        <v>38880</v>
      </c>
      <c r="B10" s="14" t="s">
        <v>1331</v>
      </c>
      <c r="C10" s="14" t="s">
        <v>851</v>
      </c>
      <c r="D10" s="14">
        <v>29</v>
      </c>
      <c r="E10" s="14" t="s">
        <v>1180</v>
      </c>
      <c r="F10" s="14" t="s">
        <v>407</v>
      </c>
      <c r="G10" s="14" t="s">
        <v>391</v>
      </c>
      <c r="H10" s="14" t="s">
        <v>846</v>
      </c>
      <c r="I10" s="14" t="s">
        <v>1278</v>
      </c>
      <c r="J10" s="14" t="s">
        <v>58</v>
      </c>
      <c r="K10" s="14" t="s">
        <v>653</v>
      </c>
      <c r="L10" s="14" t="str">
        <f>HYPERLINK("http://www.guardian.co.uk/world/2008/feb/15/afghanistan.military","http://www.guardian.co.uk/world/2008/feb/15/afghanistan.military")</f>
        <v>http://www.guardian.co.uk/world/2008/feb/15/afghanistan.military</v>
      </c>
      <c r="M10" s="14" t="str">
        <f>HYPERLINK("http://www.mod.uk/DefenceInternet/DefenceNews/MilitaryOperations/CaptainJimPhilippsonKilledInAfghanistan.htm","http://www.mod.uk/DefenceInternet/DefenceNews/MilitaryOperations/CaptainJimPhilippsonKilledInAfghanistan.htm")</f>
        <v>http://www.mod.uk/DefenceInternet/DefenceNews/MilitaryOperations/CaptainJimPhilippsonKilledInAfghanistan.htm</v>
      </c>
    </row>
    <row r="11" spans="1:14" ht="12.75" customHeight="1">
      <c r="A11" s="13">
        <v>38895</v>
      </c>
      <c r="B11" s="14" t="s">
        <v>191</v>
      </c>
      <c r="C11" s="14" t="s">
        <v>434</v>
      </c>
      <c r="D11" s="14">
        <v>36</v>
      </c>
      <c r="E11" s="14" t="s">
        <v>1180</v>
      </c>
      <c r="F11" s="14" t="s">
        <v>886</v>
      </c>
      <c r="G11" s="14" t="s">
        <v>391</v>
      </c>
      <c r="H11" s="14" t="s">
        <v>1106</v>
      </c>
      <c r="I11" s="14" t="s">
        <v>886</v>
      </c>
      <c r="J11" s="14" t="s">
        <v>886</v>
      </c>
      <c r="K11" s="14" t="s">
        <v>1163</v>
      </c>
      <c r="L11" s="14" t="str">
        <f>HYPERLINK("http://www.guardian.co.uk/uk/2006/jun/28/military.politics","http://www.guardian.co.uk/uk/2006/jun/28/military.politics")</f>
        <v>http://www.guardian.co.uk/uk/2006/jun/28/military.politics</v>
      </c>
      <c r="M11" s="14" t="str">
        <f>HYPERLINK("http://www.mod.uk/DefenceInternet/DefenceNews/MilitaryOperations/CaptainDavidPattonAndSergeantPaulBartlettKilledInAfghanistanOn27June2006.htm","http://www.mod.uk/DefenceInternet/DefenceNews/MilitaryOperations/CaptainDavidPattonAndSergeantPaulBartlettKilledInAfghanistanOn27June2006.htm")</f>
        <v>http://www.mod.uk/DefenceInternet/DefenceNews/MilitaryOperations/CaptainDavidPattonAndSergeantPaulBartlettKilledInAfghanistanOn27June2006.htm</v>
      </c>
    </row>
    <row r="12" spans="1:14" ht="12.75" customHeight="1">
      <c r="A12" s="13">
        <v>38895</v>
      </c>
      <c r="B12" s="14" t="s">
        <v>445</v>
      </c>
      <c r="C12" s="14" t="s">
        <v>851</v>
      </c>
      <c r="D12" s="14">
        <v>39</v>
      </c>
      <c r="E12" s="14" t="s">
        <v>1180</v>
      </c>
      <c r="F12" s="14" t="s">
        <v>886</v>
      </c>
      <c r="G12" s="14" t="s">
        <v>391</v>
      </c>
      <c r="H12" s="14" t="s">
        <v>1106</v>
      </c>
      <c r="I12" s="14" t="s">
        <v>560</v>
      </c>
      <c r="J12" s="14" t="s">
        <v>205</v>
      </c>
      <c r="K12" s="14" t="s">
        <v>838</v>
      </c>
      <c r="L12" s="14" t="str">
        <f>HYPERLINK("http://www.guardian.co.uk/uk/2006/jun/28/military.politics","http://www.guardian.co.uk/uk/2006/jun/28/military.politics")</f>
        <v>http://www.guardian.co.uk/uk/2006/jun/28/military.politics</v>
      </c>
      <c r="M12" s="14" t="str">
        <f>HYPERLINK("http://www.mod.uk/DefenceInternet/DefenceNews/MilitaryOperations/CaptainDavidPattonAndSergeantPaulBartlettKilledInAfghanistanOn27June2006.htm","http://www.mod.uk/DefenceInternet/DefenceNews/MilitaryOperations/CaptainDavidPattonAndSergeantPaulBartlettKilledInAfghanistanOn27June2006.htm")</f>
        <v>http://www.mod.uk/DefenceInternet/DefenceNews/MilitaryOperations/CaptainDavidPattonAndSergeantPaulBartlettKilledInAfghanistanOn27June2006.htm</v>
      </c>
    </row>
    <row r="13" spans="1:14" ht="12.75" customHeight="1">
      <c r="A13" s="13">
        <v>38899</v>
      </c>
      <c r="B13" s="14" t="s">
        <v>644</v>
      </c>
      <c r="C13" s="14" t="s">
        <v>130</v>
      </c>
      <c r="D13" s="14">
        <v>25</v>
      </c>
      <c r="E13" s="14" t="s">
        <v>1180</v>
      </c>
      <c r="F13" s="14" t="s">
        <v>1356</v>
      </c>
      <c r="G13" s="14" t="s">
        <v>351</v>
      </c>
      <c r="H13" s="14" t="s">
        <v>1137</v>
      </c>
      <c r="I13" s="14" t="s">
        <v>930</v>
      </c>
      <c r="J13" s="14" t="s">
        <v>206</v>
      </c>
      <c r="K13" s="14" t="s">
        <v>1343</v>
      </c>
      <c r="L13" s="14" t="str">
        <f>HYPERLINK("http://www.guardian.co.uk/uk/2006/jul/04/military.afghanistan1","http://www.guardian.co.uk/uk/2006/jul/04/military.afghanistan1")</f>
        <v>http://www.guardian.co.uk/uk/2006/jul/04/military.afghanistan1</v>
      </c>
      <c r="M13" s="14" t="str">
        <f>HYPERLINK("http://www.mod.uk/DefenceInternet/DefenceNews/MilitaryOperations/CorporalPeterThorpeAndLanceCorporalJabronHashmiKilledInAfghanistan.htm","http://www.mod.uk/DefenceInternet/DefenceNews/MilitaryOperations/CorporalPeterThorpeAndLanceCorporalJabronHashmiKilledInAfghanistan.htm")</f>
        <v>http://www.mod.uk/DefenceInternet/DefenceNews/MilitaryOperations/CorporalPeterThorpeAndLanceCorporalJabronHashmiKilledInAfghanistan.htm</v>
      </c>
    </row>
    <row r="14" spans="1:14" ht="12.75" customHeight="1">
      <c r="A14" s="13">
        <v>38899</v>
      </c>
      <c r="B14" s="14" t="s">
        <v>297</v>
      </c>
      <c r="C14" s="14" t="s">
        <v>375</v>
      </c>
      <c r="D14" s="14">
        <v>28</v>
      </c>
      <c r="E14" s="14" t="s">
        <v>1180</v>
      </c>
      <c r="F14" s="14" t="s">
        <v>819</v>
      </c>
      <c r="G14" s="14" t="s">
        <v>351</v>
      </c>
      <c r="H14" s="14" t="s">
        <v>1137</v>
      </c>
      <c r="I14" s="14" t="s">
        <v>402</v>
      </c>
      <c r="J14" s="14" t="s">
        <v>206</v>
      </c>
      <c r="K14" s="14" t="s">
        <v>283</v>
      </c>
      <c r="L14" s="14" t="str">
        <f>HYPERLINK("http://www.guardian.co.uk/uk/2006/jul/03/afghanistan.politics","http://www.guardian.co.uk/uk/2006/jul/03/afghanistan.politics")</f>
        <v>http://www.guardian.co.uk/uk/2006/jul/03/afghanistan.politics</v>
      </c>
      <c r="M14" s="14" t="str">
        <f>HYPERLINK("http://www.mod.uk/DefenceInternet/DefenceNews/MilitaryOperations/CorporalPeterThorpeAndLanceCorporalJabronHashmiKilledInAfghanistan.htm","http://www.mod.uk/DefenceInternet/DefenceNews/MilitaryOperations/CorporalPeterThorpeAndLanceCorporalJabronHashmiKilledInAfghanistan.htm")</f>
        <v>http://www.mod.uk/DefenceInternet/DefenceNews/MilitaryOperations/CorporalPeterThorpeAndLanceCorporalJabronHashmiKilledInAfghanistan.htm</v>
      </c>
    </row>
    <row r="15" spans="1:14" ht="12.75" customHeight="1">
      <c r="A15" s="13">
        <v>38903</v>
      </c>
      <c r="B15" s="14" t="s">
        <v>1053</v>
      </c>
      <c r="C15" s="14" t="s">
        <v>938</v>
      </c>
      <c r="D15" s="14">
        <v>20</v>
      </c>
      <c r="E15" s="14" t="s">
        <v>1180</v>
      </c>
      <c r="F15" s="14" t="s">
        <v>376</v>
      </c>
      <c r="G15" s="14" t="s">
        <v>351</v>
      </c>
      <c r="H15" s="14" t="s">
        <v>654</v>
      </c>
      <c r="I15" s="14" t="s">
        <v>279</v>
      </c>
      <c r="J15" s="14" t="s">
        <v>206</v>
      </c>
      <c r="K15" s="14" t="s">
        <v>308</v>
      </c>
      <c r="L15" s="14" t="str">
        <f>HYPERLINK("http://www.guardian.co.uk/world/2006/jul/06/afghanistan.military","http://www.guardian.co.uk/world/2006/jul/06/afghanistan.military")</f>
        <v>http://www.guardian.co.uk/world/2006/jul/06/afghanistan.military</v>
      </c>
      <c r="M15" s="14" t="e">
        <f>#N/A</f>
        <v>#N/A</v>
      </c>
    </row>
    <row r="16" spans="1:14" ht="12.75" customHeight="1">
      <c r="A16" s="13">
        <v>38930</v>
      </c>
      <c r="B16" s="14" t="s">
        <v>1254</v>
      </c>
      <c r="C16" s="14" t="s">
        <v>851</v>
      </c>
      <c r="D16" s="14">
        <v>29</v>
      </c>
      <c r="E16" s="14" t="s">
        <v>1180</v>
      </c>
      <c r="F16" s="14" t="s">
        <v>1255</v>
      </c>
      <c r="G16" s="14" t="s">
        <v>1054</v>
      </c>
      <c r="H16" s="14" t="s">
        <v>846</v>
      </c>
      <c r="I16" s="14" t="s">
        <v>1155</v>
      </c>
      <c r="J16" s="14" t="s">
        <v>206</v>
      </c>
      <c r="K16" s="14" t="s">
        <v>1319</v>
      </c>
      <c r="L16" s="14" t="str">
        <f>HYPERLINK("http://www.guardian.co.uk/world/2006/aug/02/afghanistan.iraq","http://www.guardian.co.uk/world/2006/aug/02/afghanistan.iraq")</f>
        <v>http://www.guardian.co.uk/world/2006/aug/02/afghanistan.iraq</v>
      </c>
      <c r="M16" s="14" t="str">
        <f>HYPERLINK("http://www.mod.uk/DefenceInternet/DefenceNews/MilitaryOperations/CaptainAlexEida2ndLieutenantRalphJohnsonAndLanceCorporalRossNichollsKilledInAfghanistan.htm","http://www.mod.uk/DefenceInternet/DefenceNews/MilitaryOperations/CaptainAlexEida2ndLieutenantRalphJohnsonAndLanceCorporalRossNichollsKilledInAfghanistan.htm")</f>
        <v>http://www.mod.uk/DefenceInternet/DefenceNews/MilitaryOperations/CaptainAlexEida2ndLieutenantRalphJohnsonAndLanceCorporalRossNichollsKilledInAfghanistan.htm</v>
      </c>
    </row>
    <row r="17" spans="1:13" ht="12.75" customHeight="1">
      <c r="A17" s="13">
        <v>38930</v>
      </c>
      <c r="B17" s="14" t="s">
        <v>922</v>
      </c>
      <c r="C17" s="14" t="s">
        <v>986</v>
      </c>
      <c r="D17" s="14">
        <v>24</v>
      </c>
      <c r="E17" s="14" t="s">
        <v>1180</v>
      </c>
      <c r="F17" s="14" t="s">
        <v>573</v>
      </c>
      <c r="G17" s="14" t="s">
        <v>1054</v>
      </c>
      <c r="H17" s="14" t="s">
        <v>846</v>
      </c>
      <c r="I17" s="14" t="s">
        <v>118</v>
      </c>
      <c r="J17" s="14" t="s">
        <v>206</v>
      </c>
      <c r="K17" s="14" t="s">
        <v>1124</v>
      </c>
      <c r="L17" s="14" t="str">
        <f>HYPERLINK("http://www.guardian.co.uk/world/2006/aug/02/afghanistan.iraq","http://www.guardian.co.uk/world/2006/aug/02/afghanistan.iraq")</f>
        <v>http://www.guardian.co.uk/world/2006/aug/02/afghanistan.iraq</v>
      </c>
      <c r="M17" s="14" t="str">
        <f>HYPERLINK("http://www.mod.uk/DefenceInternet/DefenceNews/MilitaryOperations/CaptainAlexEida2ndLieutenantRalphJohnsonAndLanceCorporalRossNichollsKilledInAfghanistan.htm","http://www.mod.uk/DefenceInternet/DefenceNews/MilitaryOperations/CaptainAlexEida2ndLieutenantRalphJohnsonAndLanceCorporalRossNichollsKilledInAfghanistan.htm")</f>
        <v>http://www.mod.uk/DefenceInternet/DefenceNews/MilitaryOperations/CaptainAlexEida2ndLieutenantRalphJohnsonAndLanceCorporalRossNichollsKilledInAfghanistan.htm</v>
      </c>
    </row>
    <row r="18" spans="1:13" ht="12.75" customHeight="1">
      <c r="A18" s="13">
        <v>38930</v>
      </c>
      <c r="B18" s="14" t="s">
        <v>1098</v>
      </c>
      <c r="C18" s="14" t="s">
        <v>130</v>
      </c>
      <c r="D18" s="14">
        <v>27</v>
      </c>
      <c r="E18" s="14" t="s">
        <v>1180</v>
      </c>
      <c r="F18" s="14" t="s">
        <v>573</v>
      </c>
      <c r="G18" s="14" t="s">
        <v>1054</v>
      </c>
      <c r="H18" s="14" t="s">
        <v>846</v>
      </c>
      <c r="I18" s="14" t="s">
        <v>282</v>
      </c>
      <c r="J18" s="14" t="s">
        <v>811</v>
      </c>
      <c r="K18" s="14" t="s">
        <v>464</v>
      </c>
      <c r="L18" s="14" t="str">
        <f>HYPERLINK("http://www.guardian.co.uk/world/2006/aug/02/afghanistan.iraq","http://www.guardian.co.uk/world/2006/aug/02/afghanistan.iraq")</f>
        <v>http://www.guardian.co.uk/world/2006/aug/02/afghanistan.iraq</v>
      </c>
      <c r="M18" s="14" t="str">
        <f>HYPERLINK("http://www.mod.uk/DefenceInternet/DefenceNews/MilitaryOperations/CaptainAlexEida2ndLieutenantRalphJohnsonAndLanceCorporalRossNichollsKilledInAfghanistan.htm","http://www.mod.uk/DefenceInternet/DefenceNews/MilitaryOperations/CaptainAlexEida2ndLieutenantRalphJohnsonAndLanceCorporalRossNichollsKilledInAfghanistan.htm")</f>
        <v>http://www.mod.uk/DefenceInternet/DefenceNews/MilitaryOperations/CaptainAlexEida2ndLieutenantRalphJohnsonAndLanceCorporalRossNichollsKilledInAfghanistan.htm</v>
      </c>
    </row>
    <row r="19" spans="1:13" ht="12.75" customHeight="1">
      <c r="A19" s="13">
        <v>38935</v>
      </c>
      <c r="B19" s="14" t="s">
        <v>459</v>
      </c>
      <c r="C19" s="14" t="s">
        <v>938</v>
      </c>
      <c r="D19" s="14">
        <v>20</v>
      </c>
      <c r="E19" s="14" t="s">
        <v>1180</v>
      </c>
      <c r="F19" s="14" t="s">
        <v>1113</v>
      </c>
      <c r="G19" s="14" t="s">
        <v>351</v>
      </c>
      <c r="H19" s="14" t="s">
        <v>760</v>
      </c>
      <c r="I19" s="14" t="s">
        <v>874</v>
      </c>
      <c r="J19" s="14" t="s">
        <v>206</v>
      </c>
      <c r="K19" s="14" t="s">
        <v>740</v>
      </c>
      <c r="L19" s="14" t="str">
        <f>HYPERLINK("http://www.guardian.co.uk/uk/2006/aug/08/afghanistan.military","http://www.guardian.co.uk/uk/2006/aug/08/afghanistan.military")</f>
        <v>http://www.guardian.co.uk/uk/2006/aug/08/afghanistan.military</v>
      </c>
      <c r="M19" s="14" t="str">
        <f>HYPERLINK("http://www.mod.uk/DefenceInternet/DefenceNews/MilitaryOperations/PrivateAndrewCuttsKilledInSouthernAfghanistan.htm","http://www.mod.uk/DefenceInternet/DefenceNews/MilitaryOperations/PrivateAndrewCuttsKilledInSouthernAfghanistan.htm")</f>
        <v>http://www.mod.uk/DefenceInternet/DefenceNews/MilitaryOperations/PrivateAndrewCuttsKilledInSouthernAfghanistan.htm</v>
      </c>
    </row>
    <row r="20" spans="1:13" ht="12.75" customHeight="1">
      <c r="A20" s="13">
        <v>38938</v>
      </c>
      <c r="B20" s="14" t="s">
        <v>977</v>
      </c>
      <c r="C20" s="14" t="s">
        <v>938</v>
      </c>
      <c r="D20" s="14">
        <v>25</v>
      </c>
      <c r="E20" s="14" t="s">
        <v>1180</v>
      </c>
      <c r="F20" s="14" t="s">
        <v>111</v>
      </c>
      <c r="G20" s="14" t="s">
        <v>1202</v>
      </c>
      <c r="H20" s="14" t="s">
        <v>1052</v>
      </c>
      <c r="I20" s="14" t="s">
        <v>170</v>
      </c>
      <c r="J20" s="14" t="s">
        <v>206</v>
      </c>
      <c r="K20" s="14" t="s">
        <v>239</v>
      </c>
      <c r="L20" s="14" t="str">
        <f>HYPERLINK("http://www.guardian.co.uk/world/2006/aug/11/afghanistan.military","http://www.guardian.co.uk/world/2006/aug/11/afghanistan.military")</f>
        <v>http://www.guardian.co.uk/world/2006/aug/11/afghanistan.military</v>
      </c>
      <c r="M20" s="14" t="str">
        <f>HYPERLINK("http://www.mod.uk/DefenceInternet/DefenceNews/MilitaryOperations/PrivateLeighReevesKilledInRoadTrafficAccidentInAfghanistan.htm","http://www.mod.uk/DefenceInternet/DefenceNews/MilitaryOperations/PrivateLeighReevesKilledInRoadTrafficAccidentInAfghanistan.htm")</f>
        <v>http://www.mod.uk/DefenceInternet/DefenceNews/MilitaryOperations/PrivateLeighReevesKilledInRoadTrafficAccidentInAfghanistan.htm</v>
      </c>
    </row>
    <row r="21" spans="1:13" ht="12.75" customHeight="1">
      <c r="A21" s="13">
        <v>38941</v>
      </c>
      <c r="B21" s="14" t="s">
        <v>284</v>
      </c>
      <c r="C21" s="14" t="s">
        <v>130</v>
      </c>
      <c r="D21" s="14">
        <v>26</v>
      </c>
      <c r="E21" s="14" t="s">
        <v>1180</v>
      </c>
      <c r="F21" s="14" t="s">
        <v>1152</v>
      </c>
      <c r="G21" s="14" t="s">
        <v>766</v>
      </c>
      <c r="H21" s="14" t="s">
        <v>116</v>
      </c>
      <c r="I21" s="14" t="s">
        <v>809</v>
      </c>
      <c r="J21" s="14" t="s">
        <v>206</v>
      </c>
      <c r="K21" s="14" t="s">
        <v>1327</v>
      </c>
      <c r="L21" s="14" t="str">
        <f>HYPERLINK("http://www.guardian.co.uk/world/2006/nov/18/afghanistan.military","http://www.guardian.co.uk/world/2006/nov/18/afghanistan.military")</f>
        <v>http://www.guardian.co.uk/world/2006/nov/18/afghanistan.military</v>
      </c>
      <c r="M21" s="14" t="str">
        <f>HYPERLINK("http://www.mod.uk/DefenceInternet/DefenceNews/MilitaryOperations/LanceCorporalSeanTanseyKilledInAfghanistan.htm","http://www.mod.uk/DefenceInternet/DefenceNews/MilitaryOperations/LanceCorporalSeanTanseyKilledInAfghanistan.htm")</f>
        <v>http://www.mod.uk/DefenceInternet/DefenceNews/MilitaryOperations/LanceCorporalSeanTanseyKilledInAfghanistan.htm</v>
      </c>
    </row>
    <row r="22" spans="1:13" ht="12.75" customHeight="1">
      <c r="A22" s="13">
        <v>38949</v>
      </c>
      <c r="B22" s="14" t="s">
        <v>182</v>
      </c>
      <c r="C22" s="14" t="s">
        <v>375</v>
      </c>
      <c r="D22" s="14">
        <v>29</v>
      </c>
      <c r="E22" s="14" t="s">
        <v>1180</v>
      </c>
      <c r="F22" s="14" t="s">
        <v>376</v>
      </c>
      <c r="G22" s="14" t="s">
        <v>351</v>
      </c>
      <c r="H22" s="14" t="s">
        <v>829</v>
      </c>
      <c r="I22" s="14" t="s">
        <v>574</v>
      </c>
      <c r="J22" s="14" t="s">
        <v>206</v>
      </c>
      <c r="K22" s="14" t="s">
        <v>33</v>
      </c>
      <c r="L22" s="14" t="str">
        <f>HYPERLINK("http://www.guardian.co.uk/uk/2007/nov/30/afghanistan.military","http://www.guardian.co.uk/uk/2007/nov/30/afghanistan.military")</f>
        <v>http://www.guardian.co.uk/uk/2007/nov/30/afghanistan.military</v>
      </c>
      <c r="M22" s="14" t="str">
        <f>HYPERLINK("http://www.mod.uk/DefenceInternet/DefenceNews/MilitaryOperations/CorporalBryanJamesBuddKilledInAfghanistan.htm","http://www.mod.uk/DefenceInternet/DefenceNews/MilitaryOperations/CorporalBryanJamesBuddKilledInAfghanistan.htm")</f>
        <v>http://www.mod.uk/DefenceInternet/DefenceNews/MilitaryOperations/CorporalBryanJamesBuddKilledInAfghanistan.htm</v>
      </c>
    </row>
    <row r="23" spans="1:13" ht="12.75" customHeight="1">
      <c r="A23" s="13">
        <v>38956</v>
      </c>
      <c r="B23" s="14" t="s">
        <v>1284</v>
      </c>
      <c r="C23" s="14" t="s">
        <v>130</v>
      </c>
      <c r="D23" s="14">
        <v>22</v>
      </c>
      <c r="E23" s="14" t="s">
        <v>1180</v>
      </c>
      <c r="F23" s="14" t="s">
        <v>693</v>
      </c>
      <c r="G23" s="14" t="s">
        <v>391</v>
      </c>
      <c r="H23" s="14" t="s">
        <v>1072</v>
      </c>
      <c r="I23" s="14" t="s">
        <v>674</v>
      </c>
      <c r="J23" s="14" t="s">
        <v>270</v>
      </c>
      <c r="K23" s="14" t="s">
        <v>1321</v>
      </c>
      <c r="L23" s="14" t="str">
        <f>HYPERLINK("http://www.guardian.co.uk/uk/2006/aug/29/afghanistan.military","http://www.guardian.co.uk/uk/2006/aug/29/afghanistan.military")</f>
        <v>http://www.guardian.co.uk/uk/2006/aug/29/afghanistan.military</v>
      </c>
      <c r="M23" s="14" t="str">
        <f>HYPERLINK("http://www.mod.uk/DefenceInternet/DefenceNews/MilitaryOperations/LanceCorporalJonathanPeterHetheringtonKilledInAfghanistan.htm","http://www.mod.uk/DefenceInternet/DefenceNews/MilitaryOperations/LanceCorporalJonathanPeterHetheringtonKilledInAfghanistan.htm")</f>
        <v>http://www.mod.uk/DefenceInternet/DefenceNews/MilitaryOperations/LanceCorporalJonathanPeterHetheringtonKilledInAfghanistan.htm</v>
      </c>
    </row>
    <row r="24" spans="1:13" ht="12.75" customHeight="1">
      <c r="A24" s="13">
        <v>38961</v>
      </c>
      <c r="B24" s="14" t="s">
        <v>630</v>
      </c>
      <c r="C24" s="14" t="s">
        <v>918</v>
      </c>
      <c r="D24" s="14">
        <v>27</v>
      </c>
      <c r="E24" s="14" t="s">
        <v>1180</v>
      </c>
      <c r="F24" s="14" t="s">
        <v>107</v>
      </c>
      <c r="G24" s="14" t="s">
        <v>391</v>
      </c>
      <c r="H24" s="14" t="s">
        <v>945</v>
      </c>
      <c r="I24" s="14" t="s">
        <v>1221</v>
      </c>
      <c r="J24" s="14" t="s">
        <v>886</v>
      </c>
      <c r="K24" s="14" t="s">
        <v>1178</v>
      </c>
      <c r="L24" s="14" t="str">
        <f>HYPERLINK("http://www.guardian.co.uk/uk/2006/sep/07/afghanistan.world","http://www.guardian.co.uk/uk/2006/sep/07/afghanistan.world")</f>
        <v>http://www.guardian.co.uk/uk/2006/sep/07/afghanistan.world</v>
      </c>
      <c r="M24" s="14" t="str">
        <f>HYPERLINK("http://www.mod.uk/DefenceInternet/DefenceNews/MilitaryOperations/RangerAnareDraivaKilledInAfghanistan.htm","http://www.mod.uk/DefenceInternet/DefenceNews/MilitaryOperations/RangerAnareDraivaKilledInAfghanistan.htm")</f>
        <v>http://www.mod.uk/DefenceInternet/DefenceNews/MilitaryOperations/RangerAnareDraivaKilledInAfghanistan.htm</v>
      </c>
    </row>
    <row r="25" spans="1:13" ht="12.75" customHeight="1">
      <c r="A25" s="13">
        <v>38962</v>
      </c>
      <c r="B25" s="14" t="s">
        <v>1214</v>
      </c>
      <c r="C25" s="14" t="s">
        <v>19</v>
      </c>
      <c r="D25" s="14">
        <v>48</v>
      </c>
      <c r="E25" s="14" t="s">
        <v>527</v>
      </c>
      <c r="F25" s="14" t="s">
        <v>1064</v>
      </c>
      <c r="G25" s="14" t="s">
        <v>193</v>
      </c>
      <c r="H25" s="14" t="s">
        <v>1079</v>
      </c>
      <c r="I25" s="14" t="s">
        <v>485</v>
      </c>
      <c r="J25" s="14" t="s">
        <v>206</v>
      </c>
      <c r="K25" s="14" t="s">
        <v>1234</v>
      </c>
      <c r="L25" s="14" t="str">
        <f t="shared" ref="L25:L38" si="0">HYPERLINK("http://www.guardian.co.uk/uk/2006/sep/04/afghanistan.military2","http://www.guardian.co.uk/uk/2006/sep/04/afghanistan.military2")</f>
        <v>http://www.guardian.co.uk/uk/2006/sep/04/afghanistan.military2</v>
      </c>
      <c r="M25" s="14" t="str">
        <f>HYPERLINK("http://www.mod.uk/DefenceInternet/DefenceNews/MilitaryOperations/FlightSergeantGaryWayneAndrewsKilledInAfghanistan.htm","http://www.mod.uk/DefenceInternet/DefenceNews/MilitaryOperations/FlightSergeantGaryWayneAndrewsKilledInAfghanistan.htm")</f>
        <v>http://www.mod.uk/DefenceInternet/DefenceNews/MilitaryOperations/FlightSergeantGaryWayneAndrewsKilledInAfghanistan.htm</v>
      </c>
    </row>
    <row r="26" spans="1:13" ht="12.75" customHeight="1">
      <c r="A26" s="13">
        <v>38962</v>
      </c>
      <c r="B26" s="14" t="s">
        <v>34</v>
      </c>
      <c r="C26" s="14" t="s">
        <v>604</v>
      </c>
      <c r="D26" s="14">
        <v>42</v>
      </c>
      <c r="E26" s="14" t="s">
        <v>527</v>
      </c>
      <c r="F26" s="14" t="s">
        <v>1064</v>
      </c>
      <c r="G26" s="14" t="s">
        <v>193</v>
      </c>
      <c r="H26" s="14" t="s">
        <v>1079</v>
      </c>
      <c r="I26" s="14" t="s">
        <v>469</v>
      </c>
      <c r="J26" s="14" t="s">
        <v>206</v>
      </c>
      <c r="K26" s="14" t="s">
        <v>1023</v>
      </c>
      <c r="L26" s="14" t="str">
        <f t="shared" si="0"/>
        <v>http://www.guardian.co.uk/uk/2006/sep/04/afghanistan.military2</v>
      </c>
      <c r="M26" s="14" t="str">
        <f>HYPERLINK("http://www.mod.uk/DefenceInternet/DefenceNews/MilitaryOperations/FlightSergeantStephenBeattieKilledInAfghanistan.htm","http://www.mod.uk/DefenceInternet/DefenceNews/MilitaryOperations/FlightSergeantStephenBeattieKilledInAfghanistan.htm")</f>
        <v>http://www.mod.uk/DefenceInternet/DefenceNews/MilitaryOperations/FlightSergeantStephenBeattieKilledInAfghanistan.htm</v>
      </c>
    </row>
    <row r="27" spans="1:13" ht="12.75" customHeight="1">
      <c r="A27" s="13">
        <v>38962</v>
      </c>
      <c r="B27" s="14" t="s">
        <v>1305</v>
      </c>
      <c r="C27" s="14" t="s">
        <v>604</v>
      </c>
      <c r="D27" s="14">
        <v>48</v>
      </c>
      <c r="E27" s="14" t="s">
        <v>527</v>
      </c>
      <c r="F27" s="14" t="s">
        <v>1064</v>
      </c>
      <c r="G27" s="14" t="s">
        <v>193</v>
      </c>
      <c r="H27" s="14" t="s">
        <v>1079</v>
      </c>
      <c r="I27" s="14" t="s">
        <v>812</v>
      </c>
      <c r="J27" s="14" t="s">
        <v>206</v>
      </c>
      <c r="K27" s="14" t="s">
        <v>1216</v>
      </c>
      <c r="L27" s="14" t="str">
        <f t="shared" si="0"/>
        <v>http://www.guardian.co.uk/uk/2006/sep/04/afghanistan.military2</v>
      </c>
      <c r="M27" s="14" t="str">
        <f>HYPERLINK("http://www.mod.uk/DefenceInternet/DefenceNews/MilitaryOperations/FlightSergeantGerardMartinBellKilledInAfghanistan.htm","http://www.mod.uk/DefenceInternet/DefenceNews/MilitaryOperations/FlightSergeantGerardMartinBellKilledInAfghanistan.htm")</f>
        <v>http://www.mod.uk/DefenceInternet/DefenceNews/MilitaryOperations/FlightSergeantGerardMartinBellKilledInAfghanistan.htm</v>
      </c>
    </row>
    <row r="28" spans="1:13" ht="12.75" customHeight="1">
      <c r="A28" s="13">
        <v>38962</v>
      </c>
      <c r="B28" s="14" t="s">
        <v>403</v>
      </c>
      <c r="C28" s="14" t="s">
        <v>1310</v>
      </c>
      <c r="D28" s="14">
        <v>49</v>
      </c>
      <c r="E28" s="14" t="s">
        <v>527</v>
      </c>
      <c r="F28" s="14" t="s">
        <v>1064</v>
      </c>
      <c r="G28" s="14" t="s">
        <v>193</v>
      </c>
      <c r="H28" s="14" t="s">
        <v>1079</v>
      </c>
      <c r="I28" s="14" t="s">
        <v>855</v>
      </c>
      <c r="J28" s="14" t="s">
        <v>206</v>
      </c>
      <c r="K28" s="14" t="s">
        <v>514</v>
      </c>
      <c r="L28" s="14" t="str">
        <f t="shared" si="0"/>
        <v>http://www.guardian.co.uk/uk/2006/sep/04/afghanistan.military2</v>
      </c>
      <c r="M28" s="14" t="str">
        <f>HYPERLINK("http://www.mod.uk/DefenceInternet/DefenceNews/MilitaryOperations/FlightSergeantAdrianDaviesKilledInAfghanistan.htm","http://www.mod.uk/DefenceInternet/DefenceNews/MilitaryOperations/FlightSergeantAdrianDaviesKilledInAfghanistan.htm")</f>
        <v>http://www.mod.uk/DefenceInternet/DefenceNews/MilitaryOperations/FlightSergeantAdrianDaviesKilledInAfghanistan.htm</v>
      </c>
    </row>
    <row r="29" spans="1:13" ht="12.75" customHeight="1">
      <c r="A29" s="13">
        <v>38962</v>
      </c>
      <c r="B29" s="14" t="s">
        <v>991</v>
      </c>
      <c r="C29" s="14" t="s">
        <v>130</v>
      </c>
      <c r="D29" s="14">
        <v>27</v>
      </c>
      <c r="E29" s="14" t="s">
        <v>1180</v>
      </c>
      <c r="F29" s="14" t="s">
        <v>632</v>
      </c>
      <c r="G29" s="14" t="s">
        <v>193</v>
      </c>
      <c r="H29" s="14" t="s">
        <v>1079</v>
      </c>
      <c r="I29" s="14" t="s">
        <v>593</v>
      </c>
      <c r="J29" s="14" t="s">
        <v>206</v>
      </c>
      <c r="K29" s="14" t="s">
        <v>780</v>
      </c>
      <c r="L29" s="14" t="str">
        <f t="shared" si="0"/>
        <v>http://www.guardian.co.uk/uk/2006/sep/04/afghanistan.military2</v>
      </c>
      <c r="M29" s="14" t="str">
        <f>HYPERLINK("http://www.mod.uk/DefenceInternet/DefenceNews/MilitaryOperations/CorporalOliverSimonDickettsKilledInAfghanistan.htm","http://www.mod.uk/DefenceInternet/DefenceNews/MilitaryOperations/CorporalOliverSimonDickettsKilledInAfghanistan.htm")</f>
        <v>http://www.mod.uk/DefenceInternet/DefenceNews/MilitaryOperations/CorporalOliverSimonDickettsKilledInAfghanistan.htm</v>
      </c>
    </row>
    <row r="30" spans="1:13" ht="12.75" customHeight="1">
      <c r="A30" s="13">
        <v>38962</v>
      </c>
      <c r="B30" s="14" t="s">
        <v>1122</v>
      </c>
      <c r="C30" s="14" t="s">
        <v>235</v>
      </c>
      <c r="D30" s="14">
        <v>38</v>
      </c>
      <c r="E30" s="14" t="s">
        <v>527</v>
      </c>
      <c r="F30" s="14" t="s">
        <v>1064</v>
      </c>
      <c r="G30" s="14" t="s">
        <v>193</v>
      </c>
      <c r="H30" s="14" t="s">
        <v>1079</v>
      </c>
      <c r="I30" s="14" t="s">
        <v>1248</v>
      </c>
      <c r="J30" s="14" t="s">
        <v>206</v>
      </c>
      <c r="K30" s="14" t="s">
        <v>1342</v>
      </c>
      <c r="L30" s="14" t="str">
        <f t="shared" si="0"/>
        <v>http://www.guardian.co.uk/uk/2006/sep/04/afghanistan.military2</v>
      </c>
      <c r="M30" s="14" t="str">
        <f>HYPERLINK("http://www.mod.uk/DefenceInternet/DefenceNews/MilitaryOperations/FlightLieutenantStevenJohnsonKilledInAfghanistan.htm","http://www.mod.uk/DefenceInternet/DefenceNews/MilitaryOperations/FlightLieutenantStevenJohnsonKilledInAfghanistan.htm")</f>
        <v>http://www.mod.uk/DefenceInternet/DefenceNews/MilitaryOperations/FlightLieutenantStevenJohnsonKilledInAfghanistan.htm</v>
      </c>
    </row>
    <row r="31" spans="1:13" ht="12.75" customHeight="1">
      <c r="A31" s="13">
        <v>38962</v>
      </c>
      <c r="B31" s="14" t="s">
        <v>634</v>
      </c>
      <c r="C31" s="14" t="s">
        <v>796</v>
      </c>
      <c r="D31" s="14">
        <v>25</v>
      </c>
      <c r="E31" s="14" t="s">
        <v>527</v>
      </c>
      <c r="F31" s="14" t="s">
        <v>1064</v>
      </c>
      <c r="G31" s="14" t="s">
        <v>193</v>
      </c>
      <c r="H31" s="14" t="s">
        <v>1079</v>
      </c>
      <c r="I31" s="14" t="s">
        <v>867</v>
      </c>
      <c r="J31" s="14" t="s">
        <v>206</v>
      </c>
      <c r="K31" s="14" t="s">
        <v>904</v>
      </c>
      <c r="L31" s="14" t="str">
        <f t="shared" si="0"/>
        <v>http://www.guardian.co.uk/uk/2006/sep/04/afghanistan.military2</v>
      </c>
      <c r="M31" s="14" t="str">
        <f>HYPERLINK("http://www.mod.uk/DefenceInternet/DefenceNews/MilitaryOperations/SergeantBenjaminJamesKnightKilledInAfghanistan.htm","http://www.mod.uk/DefenceInternet/DefenceNews/MilitaryOperations/SergeantBenjaminJamesKnightKilledInAfghanistan.htm")</f>
        <v>http://www.mod.uk/DefenceInternet/DefenceNews/MilitaryOperations/SergeantBenjaminJamesKnightKilledInAfghanistan.htm</v>
      </c>
    </row>
    <row r="32" spans="1:13" ht="12.75" customHeight="1">
      <c r="A32" s="13">
        <v>38962</v>
      </c>
      <c r="B32" s="14" t="s">
        <v>181</v>
      </c>
      <c r="C32" s="14" t="s">
        <v>796</v>
      </c>
      <c r="D32" s="14">
        <v>29</v>
      </c>
      <c r="E32" s="14" t="s">
        <v>527</v>
      </c>
      <c r="F32" s="14" t="s">
        <v>1064</v>
      </c>
      <c r="G32" s="14" t="s">
        <v>193</v>
      </c>
      <c r="H32" s="14" t="s">
        <v>1079</v>
      </c>
      <c r="I32" s="14" t="s">
        <v>452</v>
      </c>
      <c r="J32" s="14" t="s">
        <v>206</v>
      </c>
      <c r="K32" s="14" t="s">
        <v>318</v>
      </c>
      <c r="L32" s="14" t="str">
        <f t="shared" si="0"/>
        <v>http://www.guardian.co.uk/uk/2006/sep/04/afghanistan.military2</v>
      </c>
      <c r="M32" s="14" t="str">
        <f>HYPERLINK("http://www.mod.uk/DefenceInternet/DefenceNews/MilitaryOperations/SergeantJohnJosephLangtonKilledInAfghanistan.htm","http://www.mod.uk/DefenceInternet/DefenceNews/MilitaryOperations/SergeantJohnJosephLangtonKilledInAfghanistan.htm")</f>
        <v>http://www.mod.uk/DefenceInternet/DefenceNews/MilitaryOperations/SergeantJohnJosephLangtonKilledInAfghanistan.htm</v>
      </c>
    </row>
    <row r="33" spans="1:13" ht="12.75" customHeight="1">
      <c r="A33" s="13">
        <v>38962</v>
      </c>
      <c r="B33" s="14" t="s">
        <v>1126</v>
      </c>
      <c r="C33" s="14" t="s">
        <v>235</v>
      </c>
      <c r="D33" s="14">
        <v>28</v>
      </c>
      <c r="E33" s="14" t="s">
        <v>527</v>
      </c>
      <c r="F33" s="14" t="s">
        <v>1064</v>
      </c>
      <c r="G33" s="14" t="s">
        <v>193</v>
      </c>
      <c r="H33" s="14" t="s">
        <v>1079</v>
      </c>
      <c r="I33" s="14" t="s">
        <v>1035</v>
      </c>
      <c r="J33" s="14" t="s">
        <v>206</v>
      </c>
      <c r="K33" s="14" t="s">
        <v>1142</v>
      </c>
      <c r="L33" s="14" t="str">
        <f t="shared" si="0"/>
        <v>http://www.guardian.co.uk/uk/2006/sep/04/afghanistan.military2</v>
      </c>
      <c r="M33" s="14" t="str">
        <f>HYPERLINK("http://www.mod.uk/DefenceInternet/DefenceNews/MilitaryOperations/FlightLieutenantLeighMitchelmoreKilledInAfghanistan.htm","http://www.mod.uk/DefenceInternet/DefenceNews/MilitaryOperations/FlightLieutenantLeighMitchelmoreKilledInAfghanistan.htm")</f>
        <v>http://www.mod.uk/DefenceInternet/DefenceNews/MilitaryOperations/FlightLieutenantLeighMitchelmoreKilledInAfghanistan.htm</v>
      </c>
    </row>
    <row r="34" spans="1:13" ht="12.75" customHeight="1">
      <c r="A34" s="13">
        <v>38962</v>
      </c>
      <c r="B34" s="14" t="s">
        <v>1257</v>
      </c>
      <c r="C34" s="14" t="s">
        <v>235</v>
      </c>
      <c r="D34" s="14">
        <v>40</v>
      </c>
      <c r="E34" s="14" t="s">
        <v>527</v>
      </c>
      <c r="F34" s="14" t="s">
        <v>1064</v>
      </c>
      <c r="G34" s="14" t="s">
        <v>193</v>
      </c>
      <c r="H34" s="14" t="s">
        <v>1079</v>
      </c>
      <c r="I34" s="14" t="s">
        <v>238</v>
      </c>
      <c r="J34" s="14" t="s">
        <v>206</v>
      </c>
      <c r="K34" s="14" t="s">
        <v>636</v>
      </c>
      <c r="L34" s="14" t="str">
        <f t="shared" si="0"/>
        <v>http://www.guardian.co.uk/uk/2006/sep/04/afghanistan.military2</v>
      </c>
      <c r="M34" s="14" t="str">
        <f>HYPERLINK("http://www.mod.uk/DefenceInternet/DefenceNews/MilitaryOperations/FlightLieutenantGarethRodneyNicholasKilledInAfghanistan.htm","http://www.mod.uk/DefenceInternet/DefenceNews/MilitaryOperations/FlightLieutenantGarethRodneyNicholasKilledInAfghanistan.htm")</f>
        <v>http://www.mod.uk/DefenceInternet/DefenceNews/MilitaryOperations/FlightLieutenantGarethRodneyNicholasKilledInAfghanistan.htm</v>
      </c>
    </row>
    <row r="35" spans="1:13" ht="12.75" customHeight="1">
      <c r="A35" s="13">
        <v>38962</v>
      </c>
      <c r="B35" s="14" t="s">
        <v>132</v>
      </c>
      <c r="C35" s="14" t="s">
        <v>796</v>
      </c>
      <c r="D35" s="14">
        <v>42</v>
      </c>
      <c r="E35" s="14" t="s">
        <v>527</v>
      </c>
      <c r="F35" s="14" t="s">
        <v>1064</v>
      </c>
      <c r="G35" s="14" t="s">
        <v>193</v>
      </c>
      <c r="H35" s="14" t="s">
        <v>1079</v>
      </c>
      <c r="I35" s="14" t="s">
        <v>474</v>
      </c>
      <c r="J35" s="14" t="s">
        <v>206</v>
      </c>
      <c r="K35" s="14" t="s">
        <v>643</v>
      </c>
      <c r="L35" s="14" t="str">
        <f t="shared" si="0"/>
        <v>http://www.guardian.co.uk/uk/2006/sep/04/afghanistan.military2</v>
      </c>
      <c r="M35" s="14" t="str">
        <f>HYPERLINK("http://www.mod.uk/DefenceInternet/DefenceNews/MilitaryOperations/SergeantGaryPaulQuilliamKilledInAfghanistan.htm","http://www.mod.uk/DefenceInternet/DefenceNews/MilitaryOperations/SergeantGaryPaulQuilliamKilledInAfghanistan.htm")</f>
        <v>http://www.mod.uk/DefenceInternet/DefenceNews/MilitaryOperations/SergeantGaryPaulQuilliamKilledInAfghanistan.htm</v>
      </c>
    </row>
    <row r="36" spans="1:13" ht="12.75" customHeight="1">
      <c r="A36" s="13">
        <v>38962</v>
      </c>
      <c r="B36" s="14" t="s">
        <v>669</v>
      </c>
      <c r="C36" s="14" t="s">
        <v>985</v>
      </c>
      <c r="D36" s="14">
        <v>39</v>
      </c>
      <c r="E36" s="14" t="s">
        <v>527</v>
      </c>
      <c r="F36" s="14" t="s">
        <v>1064</v>
      </c>
      <c r="G36" s="14" t="s">
        <v>193</v>
      </c>
      <c r="H36" s="14" t="s">
        <v>1079</v>
      </c>
      <c r="I36" s="14" t="s">
        <v>738</v>
      </c>
      <c r="J36" s="14" t="s">
        <v>206</v>
      </c>
      <c r="K36" s="14" t="s">
        <v>873</v>
      </c>
      <c r="L36" s="14" t="str">
        <f t="shared" si="0"/>
        <v>http://www.guardian.co.uk/uk/2006/sep/04/afghanistan.military2</v>
      </c>
      <c r="M36" s="14" t="str">
        <f>HYPERLINK("http://www.mod.uk/DefenceInternet/DefenceNews/MilitaryOperations/FlightLieutenantAllanJamesSquiresKilledInAfghanistan.htm","http://www.mod.uk/DefenceInternet/DefenceNews/MilitaryOperations/FlightLieutenantAllanJamesSquiresKilledInAfghanistan.htm")</f>
        <v>http://www.mod.uk/DefenceInternet/DefenceNews/MilitaryOperations/FlightLieutenantAllanJamesSquiresKilledInAfghanistan.htm</v>
      </c>
    </row>
    <row r="37" spans="1:13" ht="12.75" customHeight="1">
      <c r="A37" s="13">
        <v>38962</v>
      </c>
      <c r="B37" s="14" t="s">
        <v>909</v>
      </c>
      <c r="C37" s="14" t="s">
        <v>728</v>
      </c>
      <c r="D37" s="14">
        <v>28</v>
      </c>
      <c r="E37" s="14" t="s">
        <v>527</v>
      </c>
      <c r="F37" s="14" t="s">
        <v>1064</v>
      </c>
      <c r="G37" s="14" t="s">
        <v>193</v>
      </c>
      <c r="H37" s="14" t="s">
        <v>1079</v>
      </c>
      <c r="I37" s="14" t="s">
        <v>452</v>
      </c>
      <c r="J37" s="14" t="s">
        <v>206</v>
      </c>
      <c r="K37" s="14" t="s">
        <v>868</v>
      </c>
      <c r="L37" s="14" t="str">
        <f t="shared" si="0"/>
        <v>http://www.guardian.co.uk/uk/2006/sep/04/afghanistan.military2</v>
      </c>
      <c r="M37" s="14" t="str">
        <f>HYPERLINK("http://www.mod.uk/DefenceInternet/DefenceNews/MilitaryOperations/FlightLieutenantStevenSwarbrickKilledInAfghanistan.htm","http://www.mod.uk/DefenceInternet/DefenceNews/MilitaryOperations/FlightLieutenantStevenSwarbrickKilledInAfghanistan.htm")</f>
        <v>http://www.mod.uk/DefenceInternet/DefenceNews/MilitaryOperations/FlightLieutenantStevenSwarbrickKilledInAfghanistan.htm</v>
      </c>
    </row>
    <row r="38" spans="1:13" ht="12.75" customHeight="1">
      <c r="A38" s="13">
        <v>38962</v>
      </c>
      <c r="B38" s="14" t="s">
        <v>97</v>
      </c>
      <c r="C38" s="14" t="s">
        <v>938</v>
      </c>
      <c r="D38" s="14">
        <v>22</v>
      </c>
      <c r="E38" s="14" t="s">
        <v>1164</v>
      </c>
      <c r="F38" s="14" t="s">
        <v>886</v>
      </c>
      <c r="G38" s="14" t="s">
        <v>193</v>
      </c>
      <c r="H38" s="14" t="s">
        <v>1079</v>
      </c>
      <c r="I38" s="14" t="s">
        <v>274</v>
      </c>
      <c r="J38" s="14" t="s">
        <v>206</v>
      </c>
      <c r="K38" s="14" t="s">
        <v>463</v>
      </c>
      <c r="L38" s="14" t="str">
        <f t="shared" si="0"/>
        <v>http://www.guardian.co.uk/uk/2006/sep/04/afghanistan.military2</v>
      </c>
      <c r="M38" s="14" t="str">
        <f>HYPERLINK("http://www.mod.uk/DefenceInternet/DefenceNews/MilitaryOperations/MarineJosephDavidWindallKilledInAghanistan.htm","http://www.mod.uk/DefenceInternet/DefenceNews/MilitaryOperations/MarineJosephDavidWindallKilledInAghanistan.htm")</f>
        <v>http://www.mod.uk/DefenceInternet/DefenceNews/MilitaryOperations/MarineJosephDavidWindallKilledInAghanistan.htm</v>
      </c>
    </row>
    <row r="39" spans="1:13" ht="12.75" customHeight="1">
      <c r="A39" s="13">
        <v>38964</v>
      </c>
      <c r="B39" s="14" t="s">
        <v>506</v>
      </c>
      <c r="C39" s="14" t="s">
        <v>938</v>
      </c>
      <c r="D39" s="14">
        <v>24</v>
      </c>
      <c r="E39" s="14" t="s">
        <v>1180</v>
      </c>
      <c r="F39" s="14" t="s">
        <v>541</v>
      </c>
      <c r="G39" s="14" t="s">
        <v>502</v>
      </c>
      <c r="H39" s="14" t="s">
        <v>385</v>
      </c>
      <c r="I39" s="14" t="s">
        <v>480</v>
      </c>
      <c r="J39" s="14" t="s">
        <v>811</v>
      </c>
      <c r="K39" s="14" t="s">
        <v>1330</v>
      </c>
      <c r="L39" s="14" t="str">
        <f>HYPERLINK("http://www.guardian.co.uk/world/2006/sep/06/afghanistan.military","http://www.guardian.co.uk/world/2006/sep/06/afghanistan.military")</f>
        <v>http://www.guardian.co.uk/world/2006/sep/06/afghanistan.military</v>
      </c>
      <c r="M39" s="14" t="str">
        <f>HYPERLINK("http://www.mod.uk/DefenceInternet/DefenceNews/MilitaryOperations/PrivateCraigOdonnellKilledInAfghanistan.htm","http://www.mod.uk/DefenceInternet/DefenceNews/MilitaryOperations/PrivateCraigOdonnellKilledInAfghanistan.htm")</f>
        <v>http://www.mod.uk/DefenceInternet/DefenceNews/MilitaryOperations/PrivateCraigOdonnellKilledInAfghanistan.htm</v>
      </c>
    </row>
    <row r="40" spans="1:13" ht="12.75" customHeight="1">
      <c r="A40" s="13">
        <v>38966</v>
      </c>
      <c r="B40" s="14" t="s">
        <v>137</v>
      </c>
      <c r="C40" s="14" t="s">
        <v>130</v>
      </c>
      <c r="D40" s="14">
        <v>21</v>
      </c>
      <c r="E40" s="14" t="s">
        <v>1180</v>
      </c>
      <c r="F40" s="14" t="s">
        <v>1314</v>
      </c>
      <c r="G40" s="14" t="s">
        <v>324</v>
      </c>
      <c r="H40" s="14" t="s">
        <v>829</v>
      </c>
      <c r="I40" s="14" t="s">
        <v>4</v>
      </c>
      <c r="J40" s="14" t="s">
        <v>916</v>
      </c>
      <c r="K40" s="14" t="s">
        <v>570</v>
      </c>
      <c r="L40" s="14" t="str">
        <f>HYPERLINK("http://www.guardian.co.uk/world/2006/sep/06/afghanistan.military","http://www.guardian.co.uk/world/2006/sep/06/afghanistan.military")</f>
        <v>http://www.guardian.co.uk/world/2006/sep/06/afghanistan.military</v>
      </c>
      <c r="M40" s="14" t="str">
        <f>HYPERLINK("http://www.mod.uk/DefenceInternet/DefenceNews/MilitaryOperations/LanceCorporalLukeMccullochKilledInAfghanistan.htm","http://www.mod.uk/DefenceInternet/DefenceNews/MilitaryOperations/LanceCorporalLukeMccullochKilledInAfghanistan.htm")</f>
        <v>http://www.mod.uk/DefenceInternet/DefenceNews/MilitaryOperations/LanceCorporalLukeMccullochKilledInAfghanistan.htm</v>
      </c>
    </row>
    <row r="41" spans="1:13" ht="12.75" customHeight="1">
      <c r="A41" s="13">
        <v>38966</v>
      </c>
      <c r="B41" s="14" t="s">
        <v>580</v>
      </c>
      <c r="C41" s="14" t="s">
        <v>130</v>
      </c>
      <c r="D41" s="14">
        <v>29</v>
      </c>
      <c r="E41" s="14" t="s">
        <v>1180</v>
      </c>
      <c r="F41" s="14" t="s">
        <v>769</v>
      </c>
      <c r="G41" s="14" t="s">
        <v>391</v>
      </c>
      <c r="H41" s="14" t="s">
        <v>945</v>
      </c>
      <c r="I41" s="14" t="s">
        <v>428</v>
      </c>
      <c r="J41" s="14" t="s">
        <v>206</v>
      </c>
      <c r="K41" s="14" t="s">
        <v>1351</v>
      </c>
      <c r="L41" s="14" t="str">
        <f>HYPERLINK("http://www.guardian.co.uk/world/2006/sep/06/afghanistan.military","http://www.guardian.co.uk/world/2006/sep/06/afghanistan.military")</f>
        <v>http://www.guardian.co.uk/world/2006/sep/06/afghanistan.military</v>
      </c>
      <c r="M41" s="14" t="str">
        <f>HYPERLINK("http://www.mod.uk/DefenceInternet/DefenceNews/MilitaryOperations/LanceCorporalPaulMuirheadKilledInAfghanistan.htm","http://www.mod.uk/DefenceInternet/DefenceNews/MilitaryOperations/LanceCorporalPaulMuirheadKilledInAfghanistan.htm")</f>
        <v>http://www.mod.uk/DefenceInternet/DefenceNews/MilitaryOperations/LanceCorporalPaulMuirheadKilledInAfghanistan.htm</v>
      </c>
    </row>
    <row r="42" spans="1:13" ht="12.75" customHeight="1">
      <c r="A42" s="13">
        <v>38966</v>
      </c>
      <c r="B42" s="14" t="s">
        <v>1368</v>
      </c>
      <c r="C42" s="14" t="s">
        <v>375</v>
      </c>
      <c r="D42" s="14">
        <v>25</v>
      </c>
      <c r="E42" s="14" t="s">
        <v>1180</v>
      </c>
      <c r="F42" s="14" t="s">
        <v>89</v>
      </c>
      <c r="G42" s="14" t="s">
        <v>1247</v>
      </c>
      <c r="H42" s="14" t="s">
        <v>924</v>
      </c>
      <c r="I42" s="14" t="s">
        <v>282</v>
      </c>
      <c r="J42" s="14" t="s">
        <v>811</v>
      </c>
      <c r="K42" s="14" t="s">
        <v>412</v>
      </c>
      <c r="L42" s="14" t="str">
        <f>HYPERLINK("http://www.guardian.co.uk/world/2006/sep/06/afghanistan.military","http://www.guardian.co.uk/world/2006/sep/06/afghanistan.military")</f>
        <v>http://www.guardian.co.uk/world/2006/sep/06/afghanistan.military</v>
      </c>
      <c r="M42" s="14" t="str">
        <f>HYPERLINK("http://www.mod.uk/DefenceInternet/DefenceNews/MilitaryOperations/CorporalMarkWilliamWrightKilledInAfghanistan.htm","http://www.mod.uk/DefenceInternet/DefenceNews/MilitaryOperations/CorporalMarkWilliamWrightKilledInAfghanistan.htm")</f>
        <v>http://www.mod.uk/DefenceInternet/DefenceNews/MilitaryOperations/CorporalMarkWilliamWrightKilledInAfghanistan.htm</v>
      </c>
    </row>
    <row r="43" spans="1:13" ht="12.75" customHeight="1">
      <c r="A43" s="13">
        <v>39008</v>
      </c>
      <c r="B43" s="14" t="s">
        <v>201</v>
      </c>
      <c r="C43" s="14" t="s">
        <v>406</v>
      </c>
      <c r="D43" s="14">
        <v>22</v>
      </c>
      <c r="E43" s="14" t="s">
        <v>1164</v>
      </c>
      <c r="F43" s="14" t="s">
        <v>237</v>
      </c>
      <c r="G43" s="14" t="s">
        <v>502</v>
      </c>
      <c r="H43" s="14" t="s">
        <v>1358</v>
      </c>
      <c r="I43" s="14" t="s">
        <v>755</v>
      </c>
      <c r="J43" s="14" t="s">
        <v>811</v>
      </c>
      <c r="K43" s="14" t="s">
        <v>1334</v>
      </c>
      <c r="L43" s="14" t="str">
        <f>HYPERLINK("http://www.guardian.co.uk/world/2006/oct/20/afghanistan","http://www.guardian.co.uk/world/2006/oct/20/afghanistan")</f>
        <v>http://www.guardian.co.uk/world/2006/oct/20/afghanistan</v>
      </c>
      <c r="M43" s="14" t="str">
        <f>HYPERLINK("http://www.mod.uk/DefenceInternet/DefenceNews/MilitaryOperations/MarineGaryWrightKilledInAfghanistan.htm","http://www.mod.uk/DefenceInternet/DefenceNews/MilitaryOperations/MarineGaryWrightKilledInAfghanistan.htm")</f>
        <v>http://www.mod.uk/DefenceInternet/DefenceNews/MilitaryOperations/MarineGaryWrightKilledInAfghanistan.htm</v>
      </c>
    </row>
    <row r="44" spans="1:13" ht="12.75" customHeight="1">
      <c r="A44" s="13">
        <v>39056</v>
      </c>
      <c r="B44" s="14" t="s">
        <v>349</v>
      </c>
      <c r="C44" s="14" t="s">
        <v>406</v>
      </c>
      <c r="D44" s="14">
        <v>21</v>
      </c>
      <c r="E44" s="14" t="s">
        <v>1164</v>
      </c>
      <c r="F44" s="14" t="s">
        <v>895</v>
      </c>
      <c r="G44" s="14" t="s">
        <v>793</v>
      </c>
      <c r="H44" s="14" t="s">
        <v>584</v>
      </c>
      <c r="I44" s="14" t="s">
        <v>188</v>
      </c>
      <c r="J44" s="14" t="s">
        <v>206</v>
      </c>
      <c r="K44" s="14" t="s">
        <v>500</v>
      </c>
      <c r="L44" s="14" t="str">
        <f>HYPERLINK("http://www.guardian.co.uk/uk/2009/may/15/soldier-death-afghanistan-human-error","http://www.guardian.co.uk/uk/2009/may/15/soldier-death-afghanistan-human-error")</f>
        <v>http://www.guardian.co.uk/uk/2009/may/15/soldier-death-afghanistan-human-error</v>
      </c>
      <c r="M44" s="14" t="str">
        <f>HYPERLINK("http://www.mod.uk/DefenceInternet/DefenceNews/MilitaryOperations/MarineJonathanWigleyKilledInAfghanistan.htm","http://www.mod.uk/DefenceInternet/DefenceNews/MilitaryOperations/MarineJonathanWigleyKilledInAfghanistan.htm")</f>
        <v>http://www.mod.uk/DefenceInternet/DefenceNews/MilitaryOperations/MarineJonathanWigleyKilledInAfghanistan.htm</v>
      </c>
    </row>
    <row r="45" spans="1:13" ht="12.75" customHeight="1">
      <c r="A45" s="13">
        <v>39063</v>
      </c>
      <c r="B45" s="14" t="s">
        <v>582</v>
      </c>
      <c r="C45" s="14" t="s">
        <v>406</v>
      </c>
      <c r="D45" s="14">
        <v>42</v>
      </c>
      <c r="E45" s="14" t="s">
        <v>1164</v>
      </c>
      <c r="F45" s="14" t="s">
        <v>1190</v>
      </c>
      <c r="G45" s="14" t="s">
        <v>351</v>
      </c>
      <c r="H45" s="14" t="s">
        <v>173</v>
      </c>
      <c r="I45" s="14" t="s">
        <v>1225</v>
      </c>
      <c r="J45" s="14" t="s">
        <v>206</v>
      </c>
      <c r="K45" s="14" t="s">
        <v>221</v>
      </c>
      <c r="L45" s="14" t="str">
        <f>HYPERLINK("http://www.guardian.co.uk/uk/2008/may/03/military.afghanistan","http://www.guardian.co.uk/uk/2008/may/03/military.afghanistan")</f>
        <v>http://www.guardian.co.uk/uk/2008/may/03/military.afghanistan</v>
      </c>
      <c r="M45" s="14" t="str">
        <f>HYPERLINK("http://www.mod.uk/DefenceInternet/DefenceNews/MilitaryOperations/MarineRichardJWatsonKilledInAfghanistan.htm","http://www.mod.uk/DefenceInternet/DefenceNews/MilitaryOperations/MarineRichardJWatsonKilledInAfghanistan.htm")</f>
        <v>http://www.mod.uk/DefenceInternet/DefenceNews/MilitaryOperations/MarineRichardJWatsonKilledInAfghanistan.htm</v>
      </c>
    </row>
    <row r="46" spans="1:13" ht="12.75" customHeight="1">
      <c r="A46" s="13">
        <v>39078</v>
      </c>
      <c r="B46" s="14" t="s">
        <v>1027</v>
      </c>
      <c r="C46" s="14" t="s">
        <v>1213</v>
      </c>
      <c r="D46" s="14">
        <v>29</v>
      </c>
      <c r="E46" s="14" t="s">
        <v>1180</v>
      </c>
      <c r="F46" s="14" t="s">
        <v>724</v>
      </c>
      <c r="G46" s="14" t="s">
        <v>431</v>
      </c>
      <c r="H46" s="14" t="s">
        <v>117</v>
      </c>
      <c r="I46" s="14" t="s">
        <v>21</v>
      </c>
      <c r="J46" s="14" t="s">
        <v>916</v>
      </c>
      <c r="K46" s="14" t="s">
        <v>314</v>
      </c>
      <c r="L46" s="14" t="str">
        <f>HYPERLINK("http://www.guardian.co.uk/uk/2006/dec/30/uknews2.mainsection","http://www.guardian.co.uk/uk/2006/dec/30/uknews2.mainsection")</f>
        <v>http://www.guardian.co.uk/uk/2006/dec/30/uknews2.mainsection</v>
      </c>
      <c r="M46" s="14" t="str">
        <f>HYPERLINK("http://www.mod.uk/DefenceInternet/DefenceNews/MilitaryOperations/LanceBombardierJamesDwyerKilledInAfghanistan.htm","http://www.mod.uk/DefenceInternet/DefenceNews/MilitaryOperations/LanceBombardierJamesDwyerKilledInAfghanistan.htm")</f>
        <v>http://www.mod.uk/DefenceInternet/DefenceNews/MilitaryOperations/LanceBombardierJamesDwyerKilledInAfghanistan.htm</v>
      </c>
    </row>
    <row r="47" spans="1:13" ht="12.75" customHeight="1">
      <c r="A47" s="13">
        <v>39095</v>
      </c>
      <c r="B47" s="14" t="s">
        <v>471</v>
      </c>
      <c r="C47" s="14" t="s">
        <v>406</v>
      </c>
      <c r="D47" s="14">
        <v>21</v>
      </c>
      <c r="E47" s="14" t="s">
        <v>1164</v>
      </c>
      <c r="F47" s="14" t="s">
        <v>1190</v>
      </c>
      <c r="G47" s="14" t="s">
        <v>351</v>
      </c>
      <c r="H47" s="14" t="s">
        <v>664</v>
      </c>
      <c r="I47" s="14" t="s">
        <v>317</v>
      </c>
      <c r="J47" s="14" t="s">
        <v>206</v>
      </c>
      <c r="K47" s="14" t="s">
        <v>734</v>
      </c>
      <c r="L47" s="14" t="str">
        <f>HYPERLINK("http://www.guardian.co.uk/uk/2007/jan/15/military.afghanistan","http://www.guardian.co.uk/uk/2007/jan/15/military.afghanistan")</f>
        <v>http://www.guardian.co.uk/uk/2007/jan/15/military.afghanistan</v>
      </c>
      <c r="M47" s="14" t="str">
        <f>HYPERLINK("http://www.mod.uk/DefenceInternet/DefenceNews/MilitaryOperations/MarineThomasCurryKilledInAfghanistan.htm","http://www.mod.uk/DefenceInternet/DefenceNews/MilitaryOperations/MarineThomasCurryKilledInAfghanistan.htm")</f>
        <v>http://www.mod.uk/DefenceInternet/DefenceNews/MilitaryOperations/MarineThomasCurryKilledInAfghanistan.htm</v>
      </c>
    </row>
    <row r="48" spans="1:13" ht="12.75" customHeight="1">
      <c r="A48" s="13">
        <v>39097</v>
      </c>
      <c r="B48" s="14" t="s">
        <v>837</v>
      </c>
      <c r="C48" s="14" t="s">
        <v>130</v>
      </c>
      <c r="D48" s="14">
        <v>30</v>
      </c>
      <c r="E48" s="14" t="s">
        <v>1164</v>
      </c>
      <c r="F48" s="14" t="s">
        <v>237</v>
      </c>
      <c r="G48" s="14" t="s">
        <v>391</v>
      </c>
      <c r="H48" s="14" t="s">
        <v>17</v>
      </c>
      <c r="I48" s="14" t="s">
        <v>183</v>
      </c>
      <c r="J48" s="14" t="s">
        <v>206</v>
      </c>
      <c r="K48" s="14" t="s">
        <v>682</v>
      </c>
      <c r="L48" s="14" t="str">
        <f>HYPERLINK("http://www.guardian.co.uk/world/2007/jan/17/afghanistan.military","http://www.guardian.co.uk/world/2007/jan/17/afghanistan.military")</f>
        <v>http://www.guardian.co.uk/world/2007/jan/17/afghanistan.military</v>
      </c>
      <c r="M48" s="14" t="str">
        <f>HYPERLINK("http://www.mod.uk/DefenceInternet/DefenceNews/MilitaryOperations/LanceCorporalMathewFordKilledInAfghanistan.htm","http://www.mod.uk/DefenceInternet/DefenceNews/MilitaryOperations/LanceCorporalMathewFordKilledInAfghanistan.htm")</f>
        <v>http://www.mod.uk/DefenceInternet/DefenceNews/MilitaryOperations/LanceCorporalMathewFordKilledInAfghanistan.htm</v>
      </c>
    </row>
    <row r="49" spans="1:13" ht="12.75" customHeight="1">
      <c r="A49" s="13">
        <v>39134</v>
      </c>
      <c r="B49" s="14" t="s">
        <v>513</v>
      </c>
      <c r="C49" s="14" t="s">
        <v>406</v>
      </c>
      <c r="D49" s="14">
        <v>23</v>
      </c>
      <c r="E49" s="14" t="s">
        <v>1164</v>
      </c>
      <c r="F49" s="14" t="s">
        <v>588</v>
      </c>
      <c r="G49" s="14" t="s">
        <v>1247</v>
      </c>
      <c r="H49" s="14" t="s">
        <v>405</v>
      </c>
      <c r="I49" s="14" t="s">
        <v>153</v>
      </c>
      <c r="J49" s="14" t="s">
        <v>206</v>
      </c>
      <c r="K49" s="14" t="s">
        <v>981</v>
      </c>
      <c r="L49" s="14" t="str">
        <f>HYPERLINK("http://www.guardian.co.uk/uk/2007/feb/23/afghanistan.topstories3","http://www.guardian.co.uk/uk/2007/feb/23/afghanistan.topstories3")</f>
        <v>http://www.guardian.co.uk/uk/2007/feb/23/afghanistan.topstories3</v>
      </c>
      <c r="M49" s="14" t="str">
        <f>HYPERLINK("http://www.mod.uk/DefenceInternet/DefenceNews/MilitaryOperations/RoyalMarineJonathanHollandKilledInAfghanistan.htm","http://www.mod.uk/DefenceInternet/DefenceNews/MilitaryOperations/RoyalMarineJonathanHollandKilledInAfghanistan.htm")</f>
        <v>http://www.mod.uk/DefenceInternet/DefenceNews/MilitaryOperations/RoyalMarineJonathanHollandKilledInAfghanistan.htm</v>
      </c>
    </row>
    <row r="50" spans="1:13" ht="12.75" customHeight="1">
      <c r="A50" s="13">
        <v>39135</v>
      </c>
      <c r="B50" s="14" t="s">
        <v>493</v>
      </c>
      <c r="C50" s="14" t="s">
        <v>406</v>
      </c>
      <c r="D50" s="14">
        <v>23</v>
      </c>
      <c r="E50" s="14" t="s">
        <v>1164</v>
      </c>
      <c r="F50" s="14" t="s">
        <v>1259</v>
      </c>
      <c r="G50" s="14" t="s">
        <v>641</v>
      </c>
      <c r="H50" s="14" t="s">
        <v>846</v>
      </c>
      <c r="I50" s="14" t="s">
        <v>1144</v>
      </c>
      <c r="J50" s="14" t="s">
        <v>206</v>
      </c>
      <c r="K50" s="14" t="s">
        <v>442</v>
      </c>
      <c r="L50" s="14" t="str">
        <f>HYPERLINK("http://www.guardian.co.uk/uk/2007/feb/24/uknews4.mainsection","http://www.guardian.co.uk/uk/2007/feb/24/uknews4.mainsection")</f>
        <v>http://www.guardian.co.uk/uk/2007/feb/24/uknews4.mainsection</v>
      </c>
      <c r="M50" s="14" t="str">
        <f>HYPERLINK("http://www.mod.uk/DefenceInternet/DefenceNews/MilitaryOperations/MarineScottSummersDiesOfInjuriesSustainedInAfghanistan.htm","http://www.mod.uk/DefenceInternet/DefenceNews/MilitaryOperations/MarineScottSummersDiesOfInjuriesSustainedInAfghanistan.htm")</f>
        <v>http://www.mod.uk/DefenceInternet/DefenceNews/MilitaryOperations/MarineScottSummersDiesOfInjuriesSustainedInAfghanistan.htm</v>
      </c>
    </row>
    <row r="51" spans="1:13" ht="12.75" customHeight="1">
      <c r="A51" s="13">
        <v>39144</v>
      </c>
      <c r="B51" s="14" t="s">
        <v>70</v>
      </c>
      <c r="C51" s="14" t="s">
        <v>1213</v>
      </c>
      <c r="D51" s="14">
        <v>25</v>
      </c>
      <c r="E51" s="14" t="s">
        <v>1180</v>
      </c>
      <c r="F51" s="14" t="s">
        <v>724</v>
      </c>
      <c r="G51" s="14" t="s">
        <v>80</v>
      </c>
      <c r="H51" s="14" t="s">
        <v>654</v>
      </c>
      <c r="I51" s="14" t="s">
        <v>886</v>
      </c>
      <c r="J51" s="14" t="s">
        <v>473</v>
      </c>
      <c r="K51" s="14" t="s">
        <v>124</v>
      </c>
      <c r="L51" s="14" t="str">
        <f>HYPERLINK("http://www.guardian.co.uk/uk/2007/mar/06/afghanistan.world","http://www.guardian.co.uk/uk/2007/mar/06/afghanistan.world")</f>
        <v>http://www.guardian.co.uk/uk/2007/mar/06/afghanistan.world</v>
      </c>
      <c r="M51" s="14" t="str">
        <f>HYPERLINK("http://www.mod.uk/DefenceInternet/DefenceNews/MilitaryOperations/LanceBombardiersRossClarkAndLiamMclaughlinKilledInAfghanistan.htm","http://www.mod.uk/DefenceInternet/DefenceNews/MilitaryOperations/LanceBombardiersRossClarkAndLiamMclaughlinKilledInAfghanistan.htm")</f>
        <v>http://www.mod.uk/DefenceInternet/DefenceNews/MilitaryOperations/LanceBombardiersRossClarkAndLiamMclaughlinKilledInAfghanistan.htm</v>
      </c>
    </row>
    <row r="52" spans="1:13" ht="12.75" customHeight="1">
      <c r="A52" s="13">
        <v>39144</v>
      </c>
      <c r="B52" s="14" t="s">
        <v>1336</v>
      </c>
      <c r="C52" s="14" t="s">
        <v>1213</v>
      </c>
      <c r="D52" s="14">
        <v>21</v>
      </c>
      <c r="E52" s="14" t="s">
        <v>1180</v>
      </c>
      <c r="F52" s="14" t="s">
        <v>724</v>
      </c>
      <c r="G52" s="14" t="s">
        <v>80</v>
      </c>
      <c r="H52" s="14" t="s">
        <v>654</v>
      </c>
      <c r="I52" s="14" t="s">
        <v>157</v>
      </c>
      <c r="J52" s="14" t="s">
        <v>206</v>
      </c>
      <c r="K52" s="14" t="s">
        <v>858</v>
      </c>
      <c r="L52" s="14" t="str">
        <f>HYPERLINK("http://www.guardian.co.uk/uk/2007/mar/06/afghanistan.world","http://www.guardian.co.uk/uk/2007/mar/06/afghanistan.world")</f>
        <v>http://www.guardian.co.uk/uk/2007/mar/06/afghanistan.world</v>
      </c>
      <c r="M52" s="14" t="str">
        <f>HYPERLINK("http://www.mod.uk/DefenceInternet/DefenceNews/MilitaryOperations/LanceBombardiersRossClarkAndLiamMclaughlinKilledInAfghanistan.htm","http://www.mod.uk/DefenceInternet/DefenceNews/MilitaryOperations/LanceBombardiersRossClarkAndLiamMclaughlinKilledInAfghanistan.htm")</f>
        <v>http://www.mod.uk/DefenceInternet/DefenceNews/MilitaryOperations/LanceBombardiersRossClarkAndLiamMclaughlinKilledInAfghanistan.htm</v>
      </c>
    </row>
    <row r="53" spans="1:13" ht="12.75" customHeight="1">
      <c r="A53" s="13">
        <v>39147</v>
      </c>
      <c r="B53" s="14" t="s">
        <v>1046</v>
      </c>
      <c r="C53" s="14" t="s">
        <v>406</v>
      </c>
      <c r="D53" s="14">
        <v>22</v>
      </c>
      <c r="E53" s="14" t="s">
        <v>1164</v>
      </c>
      <c r="F53" s="14" t="s">
        <v>1232</v>
      </c>
      <c r="G53" s="14" t="s">
        <v>351</v>
      </c>
      <c r="H53" s="14" t="s">
        <v>924</v>
      </c>
      <c r="I53" s="14" t="s">
        <v>104</v>
      </c>
      <c r="J53" s="14" t="s">
        <v>206</v>
      </c>
      <c r="K53" s="14" t="s">
        <v>498</v>
      </c>
      <c r="L53" s="14" t="str">
        <f>HYPERLINK("http://www.guardian.co.uk/politics/2007/mar/07/foreignpolicy.uk","http://www.guardian.co.uk/politics/2007/mar/07/foreignpolicy.uk")</f>
        <v>http://www.guardian.co.uk/politics/2007/mar/07/foreignpolicy.uk</v>
      </c>
      <c r="M53" s="14" t="str">
        <f>HYPERLINK("http://www.mod.uk/DefenceInternet/DefenceNews/MilitaryOperations/MarineBenjaminReddyKilledInAfghanistan.htm","http://www.mod.uk/DefenceInternet/DefenceNews/MilitaryOperations/MarineBenjaminReddyKilledInAfghanistan.htm")</f>
        <v>http://www.mod.uk/DefenceInternet/DefenceNews/MilitaryOperations/MarineBenjaminReddyKilledInAfghanistan.htm</v>
      </c>
    </row>
    <row r="54" spans="1:13" ht="12.75" customHeight="1">
      <c r="A54" s="13">
        <v>39149</v>
      </c>
      <c r="B54" s="14" t="s">
        <v>1179</v>
      </c>
      <c r="C54" s="14" t="s">
        <v>54</v>
      </c>
      <c r="D54" s="14">
        <v>39</v>
      </c>
      <c r="E54" s="14" t="s">
        <v>1180</v>
      </c>
      <c r="F54" s="14" t="s">
        <v>724</v>
      </c>
      <c r="G54" s="14" t="s">
        <v>457</v>
      </c>
      <c r="H54" s="14" t="s">
        <v>829</v>
      </c>
      <c r="I54" s="14" t="s">
        <v>452</v>
      </c>
      <c r="J54" s="14" t="s">
        <v>206</v>
      </c>
      <c r="K54" s="14" t="s">
        <v>87</v>
      </c>
      <c r="L54" s="14" t="str">
        <f>HYPERLINK("http://www.guardian.co.uk/world/2007/mar/08/afghanistan.jamessturcke","http://www.guardian.co.uk/world/2007/mar/08/afghanistan.jamessturcke")</f>
        <v>http://www.guardian.co.uk/world/2007/mar/08/afghanistan.jamessturcke</v>
      </c>
      <c r="M54" s="14" t="str">
        <f>HYPERLINK("http://www.mod.uk/DefenceInternet/DefenceNews/MilitaryOperations/Wo2MichaelSmithKilledInAfghanistan.htm","http://www.mod.uk/DefenceInternet/DefenceNews/MilitaryOperations/Wo2MichaelSmithKilledInAfghanistan.htm")</f>
        <v>http://www.mod.uk/DefenceInternet/DefenceNews/MilitaryOperations/Wo2MichaelSmithKilledInAfghanistan.htm</v>
      </c>
    </row>
    <row r="55" spans="1:13" ht="12.75" customHeight="1">
      <c r="A55" s="13">
        <v>39185</v>
      </c>
      <c r="B55" s="14" t="s">
        <v>78</v>
      </c>
      <c r="C55" s="14" t="s">
        <v>938</v>
      </c>
      <c r="D55" s="14">
        <v>19</v>
      </c>
      <c r="E55" s="14" t="s">
        <v>1180</v>
      </c>
      <c r="F55" s="14" t="s">
        <v>401</v>
      </c>
      <c r="G55" s="14" t="s">
        <v>351</v>
      </c>
      <c r="H55" s="14" t="s">
        <v>1286</v>
      </c>
      <c r="I55" s="14" t="s">
        <v>170</v>
      </c>
      <c r="J55" s="14" t="s">
        <v>206</v>
      </c>
      <c r="K55" s="14" t="s">
        <v>633</v>
      </c>
      <c r="L55" s="14" t="str">
        <f>HYPERLINK("http://www.guardian.co.uk/world/2007/apr/16/afghanistan","http://www.guardian.co.uk/world/2007/apr/16/afghanistan")</f>
        <v>http://www.guardian.co.uk/world/2007/apr/16/afghanistan</v>
      </c>
      <c r="M55" s="14" t="str">
        <f>HYPERLINK("http://www.mod.uk/DefenceInternet/DefenceNews/MilitaryOperations/PrivateChrisGrayKilledInAfghanistan.htm","http://www.mod.uk/DefenceInternet/DefenceNews/MilitaryOperations/PrivateChrisGrayKilledInAfghanistan.htm")</f>
        <v>http://www.mod.uk/DefenceInternet/DefenceNews/MilitaryOperations/PrivateChrisGrayKilledInAfghanistan.htm</v>
      </c>
    </row>
    <row r="56" spans="1:13" ht="12.75" customHeight="1">
      <c r="A56" s="13">
        <v>39205</v>
      </c>
      <c r="B56" s="14" t="s">
        <v>40</v>
      </c>
      <c r="C56" s="14" t="s">
        <v>849</v>
      </c>
      <c r="D56" s="14">
        <v>22</v>
      </c>
      <c r="E56" s="14" t="s">
        <v>1180</v>
      </c>
      <c r="F56" s="14" t="s">
        <v>142</v>
      </c>
      <c r="G56" s="14" t="s">
        <v>351</v>
      </c>
      <c r="H56" s="14" t="s">
        <v>618</v>
      </c>
      <c r="I56" s="14" t="s">
        <v>158</v>
      </c>
      <c r="J56" s="14" t="s">
        <v>206</v>
      </c>
      <c r="K56" s="14" t="s">
        <v>146</v>
      </c>
      <c r="L56" s="14" t="str">
        <f>HYPERLINK("http://www.guardian.co.uk/uk/2007/may/05/uknews4.mainsection","http://www.guardian.co.uk/uk/2007/may/05/uknews4.mainsection")</f>
        <v>http://www.guardian.co.uk/uk/2007/may/05/uknews4.mainsection</v>
      </c>
      <c r="M56" s="14" t="str">
        <f>HYPERLINK("http://www.mod.uk/DefenceInternet/DefenceNews/MilitaryOperations/GuardsmanSimonDavisonKilledInAfghanistan.htm","http://www.mod.uk/DefenceInternet/DefenceNews/MilitaryOperations/GuardsmanSimonDavisonKilledInAfghanistan.htm")</f>
        <v>http://www.mod.uk/DefenceInternet/DefenceNews/MilitaryOperations/GuardsmanSimonDavisonKilledInAfghanistan.htm</v>
      </c>
    </row>
    <row r="57" spans="1:13" ht="12.75" customHeight="1">
      <c r="A57" s="13">
        <v>39222</v>
      </c>
      <c r="B57" s="14" t="s">
        <v>113</v>
      </c>
      <c r="C57" s="14" t="s">
        <v>130</v>
      </c>
      <c r="D57" s="14">
        <v>23</v>
      </c>
      <c r="E57" s="14" t="s">
        <v>1180</v>
      </c>
      <c r="F57" s="14" t="s">
        <v>768</v>
      </c>
      <c r="G57" s="14" t="s">
        <v>964</v>
      </c>
      <c r="H57" s="14" t="s">
        <v>654</v>
      </c>
      <c r="I57" s="14" t="s">
        <v>861</v>
      </c>
      <c r="J57" s="14" t="s">
        <v>206</v>
      </c>
      <c r="K57" s="14" t="s">
        <v>247</v>
      </c>
      <c r="L57" s="14" t="str">
        <f>HYPERLINK("http://www.guardian.co.uk/uk/2008/jun/09/military.afghanistan","http://www.guardian.co.uk/uk/2008/jun/09/military.afghanistan")</f>
        <v>http://www.guardian.co.uk/uk/2008/jun/09/military.afghanistan</v>
      </c>
      <c r="M57" s="14" t="str">
        <f>HYPERLINK("http://www.mod.uk/DefenceInternet/DefenceNews/MilitaryOperations/LanceCorporalGeorgeRussellDaveyKilledInAfghanistan.htm","http://www.mod.uk/DefenceInternet/DefenceNews/MilitaryOperations/LanceCorporalGeorgeRussellDaveyKilledInAfghanistan.htm")</f>
        <v>http://www.mod.uk/DefenceInternet/DefenceNews/MilitaryOperations/LanceCorporalGeorgeRussellDaveyKilledInAfghanistan.htm</v>
      </c>
    </row>
    <row r="58" spans="1:13" ht="12.75" customHeight="1">
      <c r="A58" s="13">
        <v>39228</v>
      </c>
      <c r="B58" s="14" t="s">
        <v>433</v>
      </c>
      <c r="C58" s="14" t="s">
        <v>849</v>
      </c>
      <c r="D58" s="14">
        <v>22</v>
      </c>
      <c r="E58" s="14" t="s">
        <v>1180</v>
      </c>
      <c r="F58" s="14" t="s">
        <v>142</v>
      </c>
      <c r="G58" s="14" t="s">
        <v>391</v>
      </c>
      <c r="H58" s="14" t="s">
        <v>618</v>
      </c>
      <c r="I58" s="14" t="s">
        <v>168</v>
      </c>
      <c r="J58" s="14" t="s">
        <v>206</v>
      </c>
      <c r="K58" s="14" t="s">
        <v>1181</v>
      </c>
      <c r="L58" s="14" t="str">
        <f>HYPERLINK("http://www.guardian.co.uk/uk/2007/may/29/uknews4.mainsection3","http://www.guardian.co.uk/uk/2007/may/29/uknews4.mainsection3")</f>
        <v>http://www.guardian.co.uk/uk/2007/may/29/uknews4.mainsection3</v>
      </c>
      <c r="M58" s="14" t="str">
        <f>HYPERLINK("http://www.mod.uk/DefenceInternet/DefenceNews/MilitaryOperations/GuardsmanDanielProbynKilledInAfghanistan.htm","http://www.mod.uk/DefenceInternet/DefenceNews/MilitaryOperations/GuardsmanDanielProbynKilledInAfghanistan.htm")</f>
        <v>http://www.mod.uk/DefenceInternet/DefenceNews/MilitaryOperations/GuardsmanDanielProbynKilledInAfghanistan.htm</v>
      </c>
    </row>
    <row r="59" spans="1:13" ht="12.75" customHeight="1">
      <c r="A59" s="13">
        <v>39230</v>
      </c>
      <c r="B59" s="14" t="s">
        <v>915</v>
      </c>
      <c r="C59" s="14" t="s">
        <v>375</v>
      </c>
      <c r="D59" s="14">
        <v>31</v>
      </c>
      <c r="E59" s="14" t="s">
        <v>1180</v>
      </c>
      <c r="F59" s="14" t="s">
        <v>768</v>
      </c>
      <c r="G59" s="14" t="s">
        <v>391</v>
      </c>
      <c r="H59" s="14" t="s">
        <v>1286</v>
      </c>
      <c r="I59" s="14" t="s">
        <v>1294</v>
      </c>
      <c r="J59" s="14" t="s">
        <v>206</v>
      </c>
      <c r="K59" s="14" t="s">
        <v>1274</v>
      </c>
      <c r="L59" s="14" t="str">
        <f>HYPERLINK("http://www.guardian.co.uk/world/2007/may/31/afghanistan.military","http://www.guardian.co.uk/world/2007/may/31/afghanistan.military")</f>
        <v>http://www.guardian.co.uk/world/2007/may/31/afghanistan.military</v>
      </c>
      <c r="M59" s="14" t="str">
        <f>HYPERLINK("http://www.mod.uk/DefenceInternet/DefenceNews/MilitaryOperations/CorporalDarrenBonnerKilledInAfghanistan.htm","http://www.mod.uk/DefenceInternet/DefenceNews/MilitaryOperations/CorporalDarrenBonnerKilledInAfghanistan.htm")</f>
        <v>http://www.mod.uk/DefenceInternet/DefenceNews/MilitaryOperations/CorporalDarrenBonnerKilledInAfghanistan.htm</v>
      </c>
    </row>
    <row r="60" spans="1:13" ht="12.75" customHeight="1">
      <c r="A60" s="13">
        <v>39232</v>
      </c>
      <c r="B60" s="14" t="s">
        <v>642</v>
      </c>
      <c r="C60" s="14" t="s">
        <v>375</v>
      </c>
      <c r="D60" s="14">
        <v>28</v>
      </c>
      <c r="E60" s="14" t="s">
        <v>1180</v>
      </c>
      <c r="F60" s="14" t="s">
        <v>293</v>
      </c>
      <c r="G60" s="14" t="s">
        <v>417</v>
      </c>
      <c r="H60" s="14" t="s">
        <v>268</v>
      </c>
      <c r="I60" s="14" t="s">
        <v>418</v>
      </c>
      <c r="J60" s="14" t="s">
        <v>937</v>
      </c>
      <c r="K60" s="14" t="s">
        <v>883</v>
      </c>
      <c r="L60" s="14" t="str">
        <f>HYPERLINK("http://www.guardian.co.uk/world/2007/jun/01/afghanistan.military","http://www.guardian.co.uk/world/2007/jun/01/afghanistan.military")</f>
        <v>http://www.guardian.co.uk/world/2007/jun/01/afghanistan.military</v>
      </c>
      <c r="M60" s="14" t="str">
        <f>HYPERLINK("http://www.mod.uk/DefenceInternet/DefenceNews/MilitaryOperations/CorporalMikeGilyeatKilledInAfghanistan.htm","http://www.mod.uk/DefenceInternet/DefenceNews/MilitaryOperations/CorporalMikeGilyeatKilledInAfghanistan.htm")</f>
        <v>http://www.mod.uk/DefenceInternet/DefenceNews/MilitaryOperations/CorporalMikeGilyeatKilledInAfghanistan.htm</v>
      </c>
    </row>
    <row r="61" spans="1:13" ht="12.75" customHeight="1">
      <c r="A61" s="13">
        <v>39239</v>
      </c>
      <c r="B61" s="14" t="s">
        <v>675</v>
      </c>
      <c r="C61" s="14" t="s">
        <v>130</v>
      </c>
      <c r="D61" s="14">
        <v>23</v>
      </c>
      <c r="E61" s="14" t="s">
        <v>1180</v>
      </c>
      <c r="F61" s="14" t="s">
        <v>99</v>
      </c>
      <c r="G61" s="14" t="s">
        <v>351</v>
      </c>
      <c r="H61" s="14" t="s">
        <v>808</v>
      </c>
      <c r="I61" s="14" t="s">
        <v>1279</v>
      </c>
      <c r="J61" s="14" t="s">
        <v>206</v>
      </c>
      <c r="K61" s="14" t="s">
        <v>1265</v>
      </c>
      <c r="L61" s="14" t="str">
        <f>HYPERLINK("http://www.guardian.co.uk/uk/2007/dec/11/afghanistan.military","http://www.guardian.co.uk/uk/2007/dec/11/afghanistan.military")</f>
        <v>http://www.guardian.co.uk/uk/2007/dec/11/afghanistan.military</v>
      </c>
      <c r="M61" s="14" t="str">
        <f>HYPERLINK("http://www.mod.uk/DefenceInternet/DefenceNews/MilitaryOperations/LanceCorporalPaulsandySandfordKilledInAfghanistan.htm","http://www.mod.uk/DefenceInternet/DefenceNews/MilitaryOperations/LanceCorporalPaulsandySandfordKilledInAfghanistan.htm")</f>
        <v>http://www.mod.uk/DefenceInternet/DefenceNews/MilitaryOperations/LanceCorporalPaulsandySandfordKilledInAfghanistan.htm</v>
      </c>
    </row>
    <row r="62" spans="1:13" ht="12.75" customHeight="1">
      <c r="A62" s="13">
        <v>39242</v>
      </c>
      <c r="B62" s="14" t="s">
        <v>1022</v>
      </c>
      <c r="C62" s="14" t="s">
        <v>849</v>
      </c>
      <c r="D62" s="14">
        <v>20</v>
      </c>
      <c r="E62" s="14" t="s">
        <v>1180</v>
      </c>
      <c r="F62" s="14" t="s">
        <v>142</v>
      </c>
      <c r="G62" s="14" t="s">
        <v>431</v>
      </c>
      <c r="H62" s="14" t="s">
        <v>405</v>
      </c>
      <c r="I62" s="14" t="s">
        <v>474</v>
      </c>
      <c r="J62" s="14" t="s">
        <v>206</v>
      </c>
      <c r="K62" s="14" t="s">
        <v>681</v>
      </c>
      <c r="L62" s="14" t="str">
        <f>HYPERLINK("http://www.guardian.co.uk/uk/2008/jun/09/military.afghanistan","http://www.guardian.co.uk/uk/2008/jun/09/military.afghanistan")</f>
        <v>http://www.guardian.co.uk/uk/2008/jun/09/military.afghanistan</v>
      </c>
      <c r="M62" s="14" t="str">
        <f>HYPERLINK("http://www.mod.uk/DefenceInternet/DefenceNews/MilitaryOperations/GuardsmanNeiltonyDownesKilledInAfghanistan.htm","http://www.mod.uk/DefenceInternet/DefenceNews/MilitaryOperations/GuardsmanNeiltonyDownesKilledInAfghanistan.htm")</f>
        <v>http://www.mod.uk/DefenceInternet/DefenceNews/MilitaryOperations/GuardsmanNeiltonyDownesKilledInAfghanistan.htm</v>
      </c>
    </row>
    <row r="63" spans="1:13" ht="12.75" customHeight="1">
      <c r="A63" s="13">
        <v>39257</v>
      </c>
      <c r="B63" s="14" t="s">
        <v>631</v>
      </c>
      <c r="C63" s="14" t="s">
        <v>366</v>
      </c>
      <c r="D63" s="14">
        <v>21</v>
      </c>
      <c r="E63" s="14" t="s">
        <v>1180</v>
      </c>
      <c r="F63" s="14" t="s">
        <v>99</v>
      </c>
      <c r="G63" s="14" t="s">
        <v>431</v>
      </c>
      <c r="H63" s="14" t="s">
        <v>1358</v>
      </c>
      <c r="I63" s="14" t="s">
        <v>488</v>
      </c>
      <c r="J63" s="14" t="s">
        <v>206</v>
      </c>
      <c r="K63" s="14" t="s">
        <v>1215</v>
      </c>
      <c r="L63" s="14" t="str">
        <f>HYPERLINK("http://www.guardian.co.uk/uk/2007/jun/26/uknews4.mainsection","http://www.guardian.co.uk/uk/2007/jun/26/uknews4.mainsection")</f>
        <v>http://www.guardian.co.uk/uk/2007/jun/26/uknews4.mainsection</v>
      </c>
      <c r="M63" s="14" t="str">
        <f>HYPERLINK("http://www.mod.uk/DefenceInternet/DefenceNews/MilitaryOperations/DrummerThomasWrightKilledInAfghanistan.htm","http://www.mod.uk/DefenceInternet/DefenceNews/MilitaryOperations/DrummerThomasWrightKilledInAfghanistan.htm")</f>
        <v>http://www.mod.uk/DefenceInternet/DefenceNews/MilitaryOperations/DrummerThomasWrightKilledInAfghanistan.htm</v>
      </c>
    </row>
    <row r="64" spans="1:13" ht="12.75" customHeight="1">
      <c r="A64" s="13">
        <v>39263</v>
      </c>
      <c r="B64" s="14" t="s">
        <v>1318</v>
      </c>
      <c r="C64" s="14" t="s">
        <v>851</v>
      </c>
      <c r="D64" s="14">
        <v>40</v>
      </c>
      <c r="E64" s="14" t="s">
        <v>1180</v>
      </c>
      <c r="F64" s="14" t="s">
        <v>145</v>
      </c>
      <c r="G64" s="14" t="s">
        <v>431</v>
      </c>
      <c r="H64" s="14" t="s">
        <v>547</v>
      </c>
      <c r="I64" s="14" t="s">
        <v>886</v>
      </c>
      <c r="J64" s="14" t="s">
        <v>886</v>
      </c>
      <c r="K64" s="14" t="s">
        <v>1057</v>
      </c>
      <c r="L64" s="14" t="str">
        <f>HYPERLINK("http://www.guardian.co.uk/uk/2007/jul/07/uknews4.mainsection5","http://www.guardian.co.uk/uk/2007/jul/07/uknews4.mainsection5")</f>
        <v>http://www.guardian.co.uk/uk/2007/jul/07/uknews4.mainsection5</v>
      </c>
      <c r="M64" s="14" t="str">
        <f>HYPERLINK("http://www.mod.uk/DefenceInternet/DefenceNews/MilitaryOperations/CaptainSeanDolanKilledInAfghanistan.htm","http://www.mod.uk/DefenceInternet/DefenceNews/MilitaryOperations/CaptainSeanDolanKilledInAfghanistan.htm")</f>
        <v>http://www.mod.uk/DefenceInternet/DefenceNews/MilitaryOperations/CaptainSeanDolanKilledInAfghanistan.htm</v>
      </c>
    </row>
    <row r="65" spans="1:13" ht="12.75" customHeight="1">
      <c r="A65" s="13">
        <v>39264</v>
      </c>
      <c r="B65" s="14" t="s">
        <v>1340</v>
      </c>
      <c r="C65" s="14" t="s">
        <v>434</v>
      </c>
      <c r="D65" s="14">
        <v>33</v>
      </c>
      <c r="E65" s="14" t="s">
        <v>1180</v>
      </c>
      <c r="F65" s="14" t="s">
        <v>32</v>
      </c>
      <c r="G65" s="14" t="s">
        <v>502</v>
      </c>
      <c r="H65" s="14" t="s">
        <v>1037</v>
      </c>
      <c r="I65" s="14" t="s">
        <v>1112</v>
      </c>
      <c r="J65" s="14" t="s">
        <v>206</v>
      </c>
      <c r="K65" s="14" t="s">
        <v>24</v>
      </c>
      <c r="L65" s="14" t="str">
        <f>HYPERLINK("http://www.guardian.co.uk/uk/2007/jul/03/uknews4.mainsection","http://www.guardian.co.uk/uk/2007/jul/03/uknews4.mainsection")</f>
        <v>http://www.guardian.co.uk/uk/2007/jul/03/uknews4.mainsection</v>
      </c>
      <c r="M65" s="14" t="str">
        <f>HYPERLINK("http://www.mod.uk/DefenceInternet/DefenceNews/MilitaryOperations/SergeantDaveWilkinsonFrom19RegimentRoyalArtilleryKilledInAfghanistan.htm","http://www.mod.uk/DefenceInternet/DefenceNews/MilitaryOperations/SergeantDaveWilkinsonFrom19RegimentRoyalArtilleryKilledInAfghanistan.htm")</f>
        <v>http://www.mod.uk/DefenceInternet/DefenceNews/MilitaryOperations/SergeantDaveWilkinsonFrom19RegimentRoyalArtilleryKilledInAfghanistan.htm</v>
      </c>
    </row>
    <row r="66" spans="1:13" ht="12.75" customHeight="1">
      <c r="A66" s="13">
        <v>39275</v>
      </c>
      <c r="B66" s="14" t="s">
        <v>1111</v>
      </c>
      <c r="C66" s="14" t="s">
        <v>849</v>
      </c>
      <c r="D66" s="14">
        <v>27</v>
      </c>
      <c r="E66" s="14" t="s">
        <v>1180</v>
      </c>
      <c r="F66" s="14" t="s">
        <v>142</v>
      </c>
      <c r="G66" s="14" t="s">
        <v>351</v>
      </c>
      <c r="H66" s="14" t="s">
        <v>608</v>
      </c>
      <c r="I66" s="14" t="s">
        <v>930</v>
      </c>
      <c r="J66" s="14" t="s">
        <v>206</v>
      </c>
      <c r="K66" s="14" t="s">
        <v>840</v>
      </c>
      <c r="L66" s="14" t="str">
        <f>HYPERLINK("http://www.guardian.co.uk/uk/2007/jul/14/afghanistan.military","http://www.guardian.co.uk/uk/2007/jul/14/afghanistan.military")</f>
        <v>http://www.guardian.co.uk/uk/2007/jul/14/afghanistan.military</v>
      </c>
      <c r="M66" s="14" t="str">
        <f>HYPERLINK("http://www.mod.uk/DefenceInternet/DefenceNews/MilitaryOperations/GuardsmanDarylHickeyFrom1stBattalionGrenadierGuardsKilledInAfghanistan.htm","http://www.mod.uk/DefenceInternet/DefenceNews/MilitaryOperations/GuardsmanDarylHickeyFrom1stBattalionGrenadierGuardsKilledInAfghanistan.htm")</f>
        <v>http://www.mod.uk/DefenceInternet/DefenceNews/MilitaryOperations/GuardsmanDarylHickeyFrom1stBattalionGrenadierGuardsKilledInAfghanistan.htm</v>
      </c>
    </row>
    <row r="67" spans="1:13" ht="12.75" customHeight="1">
      <c r="A67" s="13">
        <v>39288</v>
      </c>
      <c r="B67" s="14" t="s">
        <v>1377</v>
      </c>
      <c r="C67" s="14" t="s">
        <v>130</v>
      </c>
      <c r="D67" s="14">
        <v>22</v>
      </c>
      <c r="E67" s="14" t="s">
        <v>1180</v>
      </c>
      <c r="F67" s="14" t="s">
        <v>912</v>
      </c>
      <c r="G67" s="14" t="s">
        <v>431</v>
      </c>
      <c r="H67" s="14" t="s">
        <v>711</v>
      </c>
      <c r="I67" s="14" t="s">
        <v>1373</v>
      </c>
      <c r="J67" s="14" t="s">
        <v>206</v>
      </c>
      <c r="K67" s="14" t="s">
        <v>990</v>
      </c>
      <c r="L67" s="14" t="str">
        <f>HYPERLINK("http://www.guardian.co.uk/world/2007/jul/26/afghanistan.peterwalker","http://www.guardian.co.uk/world/2007/jul/26/afghanistan.peterwalker")</f>
        <v>http://www.guardian.co.uk/world/2007/jul/26/afghanistan.peterwalker</v>
      </c>
      <c r="M67" s="14" t="str">
        <f>HYPERLINK("http://www.mod.uk/DefenceInternet/DefenceNews/MilitaryOperations/LanceCorporalAlexHawkins1stBattalionTheRoyalAnglianRegimentKilledInAfghanistan.htm","http://www.mod.uk/DefenceInternet/DefenceNews/MilitaryOperations/LanceCorporalAlexHawkins1stBattalionTheRoyalAnglianRegimentKilledInAfghanistan.htm")</f>
        <v>http://www.mod.uk/DefenceInternet/DefenceNews/MilitaryOperations/LanceCorporalAlexHawkins1stBattalionTheRoyalAnglianRegimentKilledInAfghanistan.htm</v>
      </c>
    </row>
    <row r="68" spans="1:13" ht="12.75" customHeight="1">
      <c r="A68" s="13">
        <v>39289</v>
      </c>
      <c r="B68" s="14" t="s">
        <v>320</v>
      </c>
      <c r="C68" s="14" t="s">
        <v>849</v>
      </c>
      <c r="D68" s="14">
        <v>25</v>
      </c>
      <c r="E68" s="14" t="s">
        <v>1180</v>
      </c>
      <c r="F68" s="14" t="s">
        <v>142</v>
      </c>
      <c r="G68" s="14" t="s">
        <v>351</v>
      </c>
      <c r="H68" s="14" t="s">
        <v>808</v>
      </c>
      <c r="I68" s="14" t="s">
        <v>474</v>
      </c>
      <c r="J68" s="14" t="s">
        <v>206</v>
      </c>
      <c r="K68" s="14" t="s">
        <v>1196</v>
      </c>
      <c r="L68" s="14" t="str">
        <f>HYPERLINK("http://www.guardian.co.uk/uk/2007/jul/27/military.afghanistan","http://www.guardian.co.uk/uk/2007/jul/27/military.afghanistan")</f>
        <v>http://www.guardian.co.uk/uk/2007/jul/27/military.afghanistan</v>
      </c>
      <c r="M68" s="14" t="str">
        <f>HYPERLINK("http://www.mod.uk/DefenceInternet/DefenceNews/MilitaryOperations/GuardsmanDavidAthertonFromThe1stBattalionGrenadierGuardsKilledInAfghanistan.htm","http://www.mod.uk/DefenceInternet/DefenceNews/MilitaryOperations/GuardsmanDavidAthertonFromThe1stBattalionGrenadierGuardsKilledInAfghanistan.htm")</f>
        <v>http://www.mod.uk/DefenceInternet/DefenceNews/MilitaryOperations/GuardsmanDavidAthertonFromThe1stBattalionGrenadierGuardsKilledInAfghanistan.htm</v>
      </c>
    </row>
    <row r="69" spans="1:13" ht="12.75" customHeight="1">
      <c r="A69" s="13">
        <v>39290</v>
      </c>
      <c r="B69" s="14" t="s">
        <v>957</v>
      </c>
      <c r="C69" s="14" t="s">
        <v>434</v>
      </c>
      <c r="D69" s="14">
        <v>34</v>
      </c>
      <c r="E69" s="14" t="s">
        <v>1180</v>
      </c>
      <c r="F69" s="14" t="s">
        <v>555</v>
      </c>
      <c r="G69" s="14" t="s">
        <v>816</v>
      </c>
      <c r="H69" s="14" t="s">
        <v>1004</v>
      </c>
      <c r="I69" s="14" t="s">
        <v>639</v>
      </c>
      <c r="J69" s="14" t="s">
        <v>206</v>
      </c>
      <c r="K69" s="14" t="s">
        <v>629</v>
      </c>
      <c r="L69" s="14" t="str">
        <f>HYPERLINK("http://www.guardian.co.uk/world/2007/jul/29/afghanistan.northkorea","http://www.guardian.co.uk/world/2007/jul/29/afghanistan.northkorea")</f>
        <v>http://www.guardian.co.uk/world/2007/jul/29/afghanistan.northkorea</v>
      </c>
      <c r="M69" s="14" t="str">
        <f>HYPERLINK("http://www.mod.uk/DefenceInternet/DefenceNews/MilitaryOperations/SergeantBarryKeenOf14SignalRegimentKilledInAfghanistan.htm","http://www.mod.uk/DefenceInternet/DefenceNews/MilitaryOperations/SergeantBarryKeenOf14SignalRegimentKilledInAfghanistan.htm")</f>
        <v>http://www.mod.uk/DefenceInternet/DefenceNews/MilitaryOperations/SergeantBarryKeenOf14SignalRegimentKilledInAfghanistan.htm</v>
      </c>
    </row>
    <row r="70" spans="1:13" ht="12.75" customHeight="1">
      <c r="A70" s="13">
        <v>39292</v>
      </c>
      <c r="B70" s="14" t="s">
        <v>520</v>
      </c>
      <c r="C70" s="14" t="s">
        <v>130</v>
      </c>
      <c r="D70" s="14">
        <v>26</v>
      </c>
      <c r="E70" s="14" t="s">
        <v>1164</v>
      </c>
      <c r="F70" s="14" t="s">
        <v>886</v>
      </c>
      <c r="G70" s="14" t="s">
        <v>391</v>
      </c>
      <c r="H70" s="14" t="s">
        <v>1079</v>
      </c>
      <c r="I70" s="14" t="s">
        <v>1230</v>
      </c>
      <c r="J70" s="14" t="s">
        <v>206</v>
      </c>
      <c r="K70" s="14" t="s">
        <v>1000</v>
      </c>
      <c r="L70" s="14" t="str">
        <f>HYPERLINK("http://www.guardian.co.uk/uk/2007/jul/31/afghanistan.military","http://www.guardian.co.uk/uk/2007/jul/31/afghanistan.military")</f>
        <v>http://www.guardian.co.uk/uk/2007/jul/31/afghanistan.military</v>
      </c>
      <c r="M70" s="14" t="str">
        <f>HYPERLINK("http://www.mod.uk/DefenceInternet/DefenceNews/MilitaryOperations/LanceCorporalMichaelJonesRoyalMarinesKilledInAfghanistan.htm","http://www.mod.uk/DefenceInternet/DefenceNews/MilitaryOperations/LanceCorporalMichaelJonesRoyalMarinesKilledInAfghanistan.htm")</f>
        <v>http://www.mod.uk/DefenceInternet/DefenceNews/MilitaryOperations/LanceCorporalMichaelJonesRoyalMarinesKilledInAfghanistan.htm</v>
      </c>
    </row>
    <row r="71" spans="1:13" ht="12.75" customHeight="1">
      <c r="A71" s="13">
        <v>39304</v>
      </c>
      <c r="B71" s="14" t="s">
        <v>842</v>
      </c>
      <c r="C71" s="14" t="s">
        <v>938</v>
      </c>
      <c r="D71" s="14">
        <v>27</v>
      </c>
      <c r="E71" s="14" t="s">
        <v>1180</v>
      </c>
      <c r="F71" s="14" t="s">
        <v>912</v>
      </c>
      <c r="G71" s="14" t="s">
        <v>1054</v>
      </c>
      <c r="H71" s="14" t="s">
        <v>578</v>
      </c>
      <c r="I71" s="14" t="s">
        <v>617</v>
      </c>
      <c r="J71" s="14" t="s">
        <v>206</v>
      </c>
      <c r="K71" s="14" t="s">
        <v>204</v>
      </c>
      <c r="L71" s="14" t="str">
        <f>HYPERLINK("http://www.guardian.co.uk/uk/2007/aug/12/afghanistan.world","http://www.guardian.co.uk/uk/2007/aug/12/afghanistan.world")</f>
        <v>http://www.guardian.co.uk/uk/2007/aug/12/afghanistan.world</v>
      </c>
      <c r="M71" s="14" t="str">
        <f>HYPERLINK("http://www.mod.uk/DefenceInternet/DefenceNews/MilitaryOperations/PrivateTonyRawsonOf1stBattalionTheRoyalAnglianRegimentKilledInAfghanistan.htm","http://www.mod.uk/DefenceInternet/DefenceNews/MilitaryOperations/PrivateTonyRawsonOf1stBattalionTheRoyalAnglianRegimentKilledInAfghanistan.htm")</f>
        <v>http://www.mod.uk/DefenceInternet/DefenceNews/MilitaryOperations/PrivateTonyRawsonOf1stBattalionTheRoyalAnglianRegimentKilledInAfghanistan.htm</v>
      </c>
    </row>
    <row r="72" spans="1:13" ht="12.75" customHeight="1">
      <c r="A72" s="13">
        <v>39305</v>
      </c>
      <c r="B72" s="14" t="s">
        <v>800</v>
      </c>
      <c r="C72" s="14" t="s">
        <v>851</v>
      </c>
      <c r="D72" s="14">
        <v>26</v>
      </c>
      <c r="E72" s="14" t="s">
        <v>1180</v>
      </c>
      <c r="F72" s="14" t="s">
        <v>912</v>
      </c>
      <c r="G72" s="14" t="s">
        <v>1054</v>
      </c>
      <c r="H72" s="14" t="s">
        <v>654</v>
      </c>
      <c r="I72" s="14" t="s">
        <v>886</v>
      </c>
      <c r="J72" s="14" t="s">
        <v>206</v>
      </c>
      <c r="K72" s="14" t="s">
        <v>823</v>
      </c>
      <c r="L72" s="14" t="str">
        <f>HYPERLINK("http://www.guardian.co.uk/world/2007/aug/15/afghanistan","http://www.guardian.co.uk/world/2007/aug/15/afghanistan")</f>
        <v>http://www.guardian.co.uk/world/2007/aug/15/afghanistan</v>
      </c>
      <c r="M72" s="14" t="str">
        <f>HYPERLINK("http://www.mod.uk/DefenceInternet/DefenceNews/MilitaryOperations/CaptainDavidHicksOf1stBattalionTheRoyalAnglianRegimentKilledInAfghanistan.htm","http://www.mod.uk/DefenceInternet/DefenceNews/MilitaryOperations/CaptainDavidHicksOf1stBattalionTheRoyalAnglianRegimentKilledInAfghanistan.htm")</f>
        <v>http://www.mod.uk/DefenceInternet/DefenceNews/MilitaryOperations/CaptainDavidHicksOf1stBattalionTheRoyalAnglianRegimentKilledInAfghanistan.htm</v>
      </c>
    </row>
    <row r="73" spans="1:13" ht="12.75" customHeight="1">
      <c r="A73" s="13">
        <v>39317</v>
      </c>
      <c r="B73" s="14" t="s">
        <v>451</v>
      </c>
      <c r="C73" s="14" t="s">
        <v>938</v>
      </c>
      <c r="D73" s="14">
        <v>19</v>
      </c>
      <c r="E73" s="14" t="s">
        <v>1180</v>
      </c>
      <c r="F73" s="14" t="s">
        <v>912</v>
      </c>
      <c r="G73" s="14" t="s">
        <v>1325</v>
      </c>
      <c r="H73" s="14" t="s">
        <v>1229</v>
      </c>
      <c r="I73" s="14" t="s">
        <v>886</v>
      </c>
      <c r="J73" s="14" t="s">
        <v>886</v>
      </c>
      <c r="K73" s="14" t="s">
        <v>749</v>
      </c>
      <c r="L73" s="14" t="str">
        <f>HYPERLINK("http://www.guardian.co.uk/uk/2008/oct/12/military-afghanistan","http://www.guardian.co.uk/uk/2008/oct/12/military-afghanistan")</f>
        <v>http://www.guardian.co.uk/uk/2008/oct/12/military-afghanistan</v>
      </c>
      <c r="M73" s="14" t="str">
        <f>HYPERLINK("http://www.mod.uk/DefenceInternet/DefenceNews/MilitaryOperations/PrivatesAaronMcclureRobertFosterAndJohnThrumbleKilledInAfghanistan.htm","http://www.mod.uk/DefenceInternet/DefenceNews/MilitaryOperations/PrivatesAaronMcclureRobertFosterAndJohnThrumbleKilledInAfghanistan.htm")</f>
        <v>http://www.mod.uk/DefenceInternet/DefenceNews/MilitaryOperations/PrivatesAaronMcclureRobertFosterAndJohnThrumbleKilledInAfghanistan.htm</v>
      </c>
    </row>
    <row r="74" spans="1:13" ht="12.75" customHeight="1">
      <c r="A74" s="13">
        <v>39317</v>
      </c>
      <c r="B74" s="14" t="s">
        <v>327</v>
      </c>
      <c r="C74" s="14" t="s">
        <v>938</v>
      </c>
      <c r="D74" s="14">
        <v>19</v>
      </c>
      <c r="E74" s="14" t="s">
        <v>1180</v>
      </c>
      <c r="F74" s="14" t="s">
        <v>912</v>
      </c>
      <c r="G74" s="14" t="s">
        <v>1325</v>
      </c>
      <c r="H74" s="14" t="s">
        <v>1229</v>
      </c>
      <c r="I74" s="14" t="s">
        <v>886</v>
      </c>
      <c r="J74" s="14" t="s">
        <v>886</v>
      </c>
      <c r="K74" s="14" t="s">
        <v>123</v>
      </c>
      <c r="L74" s="14" t="str">
        <f>HYPERLINK("http://www.guardian.co.uk/uk/2008/oct/12/military-afghanistan","http://www.guardian.co.uk/uk/2008/oct/12/military-afghanistan")</f>
        <v>http://www.guardian.co.uk/uk/2008/oct/12/military-afghanistan</v>
      </c>
      <c r="M74" s="14" t="str">
        <f>HYPERLINK("http://www.mod.uk/DefenceInternet/DefenceNews/MilitaryOperations/PrivatesAaronMcclureRobertFosterAndJohnThrumbleKilledInAfghanistan.htm","http://www.mod.uk/DefenceInternet/DefenceNews/MilitaryOperations/PrivatesAaronMcclureRobertFosterAndJohnThrumbleKilledInAfghanistan.htm")</f>
        <v>http://www.mod.uk/DefenceInternet/DefenceNews/MilitaryOperations/PrivatesAaronMcclureRobertFosterAndJohnThrumbleKilledInAfghanistan.htm</v>
      </c>
    </row>
    <row r="75" spans="1:13" ht="12.75" customHeight="1">
      <c r="A75" s="13">
        <v>39317</v>
      </c>
      <c r="B75" s="14" t="s">
        <v>15</v>
      </c>
      <c r="C75" s="14" t="s">
        <v>938</v>
      </c>
      <c r="D75" s="14">
        <v>21</v>
      </c>
      <c r="E75" s="14" t="s">
        <v>1180</v>
      </c>
      <c r="F75" s="14" t="s">
        <v>912</v>
      </c>
      <c r="G75" s="14" t="s">
        <v>1325</v>
      </c>
      <c r="H75" s="14" t="s">
        <v>1229</v>
      </c>
      <c r="I75" s="14" t="s">
        <v>886</v>
      </c>
      <c r="J75" s="14" t="s">
        <v>886</v>
      </c>
      <c r="K75" s="14" t="s">
        <v>383</v>
      </c>
      <c r="L75" s="14" t="str">
        <f>HYPERLINK("http://www.guardian.co.uk/uk/2007/aug/26/world.afghanistan1","http://www.guardian.co.uk/uk/2007/aug/26/world.afghanistan1")</f>
        <v>http://www.guardian.co.uk/uk/2007/aug/26/world.afghanistan1</v>
      </c>
      <c r="M75" s="14" t="str">
        <f>HYPERLINK("http://www.mod.uk/DefenceInternet/DefenceNews/MilitaryOperations/PrivatesAaronMcclureRobertFosterAndJohnThrumbleKilledInAfghanistan.htm","http://www.mod.uk/DefenceInternet/DefenceNews/MilitaryOperations/PrivatesAaronMcclureRobertFosterAndJohnThrumbleKilledInAfghanistan.htm")</f>
        <v>http://www.mod.uk/DefenceInternet/DefenceNews/MilitaryOperations/PrivatesAaronMcclureRobertFosterAndJohnThrumbleKilledInAfghanistan.htm</v>
      </c>
    </row>
    <row r="76" spans="1:13" ht="12.75" customHeight="1">
      <c r="A76" s="13">
        <v>39324</v>
      </c>
      <c r="B76" s="14" t="s">
        <v>716</v>
      </c>
      <c r="C76" s="14" t="s">
        <v>1303</v>
      </c>
      <c r="D76" s="14">
        <v>20</v>
      </c>
      <c r="E76" s="14" t="s">
        <v>1365</v>
      </c>
      <c r="F76" s="14" t="s">
        <v>7</v>
      </c>
      <c r="G76" s="14" t="s">
        <v>431</v>
      </c>
      <c r="H76" s="14" t="s">
        <v>1104</v>
      </c>
      <c r="I76" s="14" t="s">
        <v>456</v>
      </c>
      <c r="J76" s="14" t="s">
        <v>206</v>
      </c>
      <c r="K76" s="14" t="s">
        <v>352</v>
      </c>
      <c r="L76" s="14" t="str">
        <f>HYPERLINK("http://www.guardian.co.uk/uk/2007/sep/01/world.afghanistan","http://www.guardian.co.uk/uk/2007/sep/01/world.afghanistan")</f>
        <v>http://www.guardian.co.uk/uk/2007/sep/01/world.afghanistan</v>
      </c>
      <c r="M76" s="14" t="str">
        <f>HYPERLINK("http://www.mod.uk/DefenceInternet/DefenceNews/MilitaryOperations/SeniorAircraftmanChristopherBridge51SquadronRoyalAirForceRegimentKilledInAfghanistan.htm","http://www.mod.uk/DefenceInternet/DefenceNews/MilitaryOperations/SeniorAircraftmanChristopherBridge51SquadronRoyalAirForceRegimentKilledInAfghanistan.htm")</f>
        <v>http://www.mod.uk/DefenceInternet/DefenceNews/MilitaryOperations/SeniorAircraftmanChristopherBridge51SquadronRoyalAirForceRegimentKilledInAfghanistan.htm</v>
      </c>
    </row>
    <row r="77" spans="1:13" ht="12.75" customHeight="1">
      <c r="A77" s="13">
        <v>39330</v>
      </c>
      <c r="B77" s="14" t="s">
        <v>1024</v>
      </c>
      <c r="C77" s="14" t="s">
        <v>938</v>
      </c>
      <c r="D77" s="14">
        <v>18</v>
      </c>
      <c r="E77" s="14" t="s">
        <v>1180</v>
      </c>
      <c r="F77" s="14" t="s">
        <v>51</v>
      </c>
      <c r="G77" s="14" t="s">
        <v>431</v>
      </c>
      <c r="H77" s="14" t="s">
        <v>1358</v>
      </c>
      <c r="I77" s="14" t="s">
        <v>432</v>
      </c>
      <c r="J77" s="14" t="s">
        <v>206</v>
      </c>
      <c r="K77" s="14" t="s">
        <v>322</v>
      </c>
      <c r="L77" s="14" t="str">
        <f>HYPERLINK("http://www.guardian.co.uk/uk/2007/sep/08/afghanistan.military","http://www.guardian.co.uk/uk/2007/sep/08/afghanistan.military")</f>
        <v>http://www.guardian.co.uk/uk/2007/sep/08/afghanistan.military</v>
      </c>
      <c r="M77" s="14" t="str">
        <f>HYPERLINK("http://www.mod.uk/DefenceInternet/DefenceNews/MilitaryOperations/PrivateDamianWrightAndPrivateBenFordKilledInAfghanistan.htm","http://www.mod.uk/DefenceInternet/DefenceNews/MilitaryOperations/PrivateDamianWrightAndPrivateBenFordKilledInAfghanistan.htm")</f>
        <v>http://www.mod.uk/DefenceInternet/DefenceNews/MilitaryOperations/PrivateDamianWrightAndPrivateBenFordKilledInAfghanistan.htm</v>
      </c>
    </row>
    <row r="78" spans="1:13" ht="12.75" customHeight="1">
      <c r="A78" s="13">
        <v>39330</v>
      </c>
      <c r="B78" s="14" t="s">
        <v>691</v>
      </c>
      <c r="C78" s="14" t="s">
        <v>938</v>
      </c>
      <c r="D78" s="14">
        <v>23</v>
      </c>
      <c r="E78" s="14" t="s">
        <v>1180</v>
      </c>
      <c r="F78" s="14" t="s">
        <v>51</v>
      </c>
      <c r="G78" s="14" t="s">
        <v>431</v>
      </c>
      <c r="H78" s="14" t="s">
        <v>1358</v>
      </c>
      <c r="I78" s="14" t="s">
        <v>38</v>
      </c>
      <c r="J78" s="14" t="s">
        <v>206</v>
      </c>
      <c r="K78" s="14" t="s">
        <v>227</v>
      </c>
      <c r="L78" s="14" t="str">
        <f>HYPERLINK("http://www.guardian.co.uk/uk/2007/sep/07/afghanistan.world","http://www.guardian.co.uk/uk/2007/sep/07/afghanistan.world")</f>
        <v>http://www.guardian.co.uk/uk/2007/sep/07/afghanistan.world</v>
      </c>
      <c r="M78" s="14" t="str">
        <f>HYPERLINK("http://www.mod.uk/DefenceInternet/DefenceNews/MilitaryOperations/PrivateDamianWrightAndPrivateBenFordKilledInAfghanistan.htm","http://www.mod.uk/DefenceInternet/DefenceNews/MilitaryOperations/PrivateDamianWrightAndPrivateBenFordKilledInAfghanistan.htm")</f>
        <v>http://www.mod.uk/DefenceInternet/DefenceNews/MilitaryOperations/PrivateDamianWrightAndPrivateBenFordKilledInAfghanistan.htm</v>
      </c>
    </row>
    <row r="79" spans="1:13" ht="12.75" customHeight="1">
      <c r="A79" s="13">
        <v>39333</v>
      </c>
      <c r="B79" s="14" t="s">
        <v>8</v>
      </c>
      <c r="C79" s="14" t="s">
        <v>938</v>
      </c>
      <c r="D79" s="14">
        <v>25</v>
      </c>
      <c r="E79" s="14" t="s">
        <v>1180</v>
      </c>
      <c r="F79" s="14" t="s">
        <v>1143</v>
      </c>
      <c r="G79" s="14" t="s">
        <v>391</v>
      </c>
      <c r="H79" s="14" t="s">
        <v>618</v>
      </c>
      <c r="I79" s="14" t="s">
        <v>273</v>
      </c>
      <c r="J79" s="14" t="s">
        <v>916</v>
      </c>
      <c r="K79" s="14" t="s">
        <v>1372</v>
      </c>
      <c r="L79" s="14" t="str">
        <f>HYPERLINK("http://www.guardian.co.uk/uk/2007/oct/25/afghanistan.world","http://www.guardian.co.uk/uk/2007/oct/25/afghanistan.world")</f>
        <v>http://www.guardian.co.uk/uk/2007/oct/25/afghanistan.world</v>
      </c>
      <c r="M79" s="14" t="str">
        <f>HYPERLINK("http://www.mod.uk/DefenceInternet/DefenceNews/MilitaryOperations/SergeantCraigBrelsfordAndPrivateJohanBothaKilledInAfghanistan.htm","http://www.mod.uk/DefenceInternet/DefenceNews/MilitaryOperations/SergeantCraigBrelsfordAndPrivateJohanBothaKilledInAfghanistan.htm")</f>
        <v>http://www.mod.uk/DefenceInternet/DefenceNews/MilitaryOperations/SergeantCraigBrelsfordAndPrivateJohanBothaKilledInAfghanistan.htm</v>
      </c>
    </row>
    <row r="80" spans="1:13" ht="12.75" customHeight="1">
      <c r="A80" s="13">
        <v>39333</v>
      </c>
      <c r="B80" s="14" t="s">
        <v>1153</v>
      </c>
      <c r="C80" s="14" t="s">
        <v>434</v>
      </c>
      <c r="D80" s="14">
        <v>25</v>
      </c>
      <c r="E80" s="14" t="s">
        <v>1180</v>
      </c>
      <c r="F80" s="14" t="s">
        <v>1143</v>
      </c>
      <c r="G80" s="14" t="s">
        <v>391</v>
      </c>
      <c r="H80" s="14" t="s">
        <v>618</v>
      </c>
      <c r="I80" s="14" t="s">
        <v>1279</v>
      </c>
      <c r="J80" s="14" t="s">
        <v>206</v>
      </c>
      <c r="K80" s="14" t="s">
        <v>211</v>
      </c>
      <c r="L80" s="14" t="str">
        <f>HYPERLINK("http://www.guardian.co.uk/commentisfree/2008/jan/12/afghanistan.world","http://www.guardian.co.uk/commentisfree/2008/jan/12/afghanistan.world")</f>
        <v>http://www.guardian.co.uk/commentisfree/2008/jan/12/afghanistan.world</v>
      </c>
      <c r="M80" s="14" t="str">
        <f>HYPERLINK("http://www.mod.uk/DefenceInternet/DefenceNews/MilitaryOperations/SergeantCraigBrelsfordAndPrivateJohanBothaKilledInAfghanistan.htm","http://www.mod.uk/DefenceInternet/DefenceNews/MilitaryOperations/SergeantCraigBrelsfordAndPrivateJohanBothaKilledInAfghanistan.htm")</f>
        <v>http://www.mod.uk/DefenceInternet/DefenceNews/MilitaryOperations/SergeantCraigBrelsfordAndPrivateJohanBothaKilledInAfghanistan.htm</v>
      </c>
    </row>
    <row r="81" spans="1:13" ht="12.75" customHeight="1">
      <c r="A81" s="13">
        <v>39342</v>
      </c>
      <c r="B81" s="14" t="s">
        <v>720</v>
      </c>
      <c r="C81" s="14" t="s">
        <v>130</v>
      </c>
      <c r="D81" s="14">
        <v>29</v>
      </c>
      <c r="E81" s="14" t="s">
        <v>1180</v>
      </c>
      <c r="F81" s="14" t="s">
        <v>1280</v>
      </c>
      <c r="G81" s="14" t="s">
        <v>431</v>
      </c>
      <c r="H81" s="14" t="s">
        <v>1037</v>
      </c>
      <c r="I81" s="14" t="s">
        <v>1175</v>
      </c>
      <c r="J81" s="14" t="s">
        <v>206</v>
      </c>
      <c r="K81" s="14" t="s">
        <v>1357</v>
      </c>
      <c r="L81" s="14" t="str">
        <f>HYPERLINK("http://www.guardian.co.uk/uk/2008/jun/09/military.afghanistan","http://www.guardian.co.uk/uk/2008/jun/09/military.afghanistan")</f>
        <v>http://www.guardian.co.uk/uk/2008/jun/09/military.afghanistan</v>
      </c>
      <c r="M81" s="14" t="str">
        <f>HYPERLINK("http://www.mod.uk/DefenceInternet/DefenceNews/MilitaryOperations/CorporalIvanoViolinoKilledInAfghanistan.htm","http://www.mod.uk/DefenceInternet/DefenceNews/MilitaryOperations/CorporalIvanoViolinoKilledInAfghanistan.htm")</f>
        <v>http://www.mod.uk/DefenceInternet/DefenceNews/MilitaryOperations/CorporalIvanoViolinoKilledInAfghanistan.htm</v>
      </c>
    </row>
    <row r="82" spans="1:13" ht="12.75" customHeight="1">
      <c r="A82" s="13">
        <v>39345</v>
      </c>
      <c r="B82" s="14" t="s">
        <v>335</v>
      </c>
      <c r="C82" s="14" t="s">
        <v>847</v>
      </c>
      <c r="D82" s="14">
        <v>36</v>
      </c>
      <c r="E82" s="14" t="s">
        <v>1180</v>
      </c>
      <c r="F82" s="14" t="s">
        <v>51</v>
      </c>
      <c r="G82" s="14" t="s">
        <v>1202</v>
      </c>
      <c r="H82" s="14" t="s">
        <v>913</v>
      </c>
      <c r="I82" s="14" t="s">
        <v>886</v>
      </c>
      <c r="J82" s="14" t="s">
        <v>206</v>
      </c>
      <c r="K82" s="14" t="s">
        <v>600</v>
      </c>
      <c r="L82" s="14" t="str">
        <f>HYPERLINK("http://www.guardian.co.uk/uk/2007/sep/22/iraq.afghanistan","http://www.guardian.co.uk/uk/2007/sep/22/iraq.afghanistan")</f>
        <v>http://www.guardian.co.uk/uk/2007/sep/22/iraq.afghanistan</v>
      </c>
      <c r="M82" s="14" t="str">
        <f>HYPERLINK("http://www.mod.uk/DefenceInternet/DefenceNews/MilitaryOperations/ColourSergeantPhillipNewmanPrivateBrianTunnicliffeKilledInAfghanistan.htm","http://www.mod.uk/DefenceInternet/DefenceNews/MilitaryOperations/ColourSergeantPhillipNewmanPrivateBrianTunnicliffeKilledInAfghanistan.htm")</f>
        <v>http://www.mod.uk/DefenceInternet/DefenceNews/MilitaryOperations/ColourSergeantPhillipNewmanPrivateBrianTunnicliffeKilledInAfghanistan.htm</v>
      </c>
    </row>
    <row r="83" spans="1:13" ht="12.75" customHeight="1">
      <c r="A83" s="13">
        <v>39345</v>
      </c>
      <c r="B83" s="14" t="s">
        <v>440</v>
      </c>
      <c r="C83" s="14" t="s">
        <v>938</v>
      </c>
      <c r="D83" s="14">
        <v>33</v>
      </c>
      <c r="E83" s="14" t="s">
        <v>1180</v>
      </c>
      <c r="F83" s="14" t="s">
        <v>51</v>
      </c>
      <c r="G83" s="14" t="s">
        <v>1202</v>
      </c>
      <c r="H83" s="14" t="s">
        <v>913</v>
      </c>
      <c r="I83" s="14" t="s">
        <v>886</v>
      </c>
      <c r="J83" s="14" t="s">
        <v>206</v>
      </c>
      <c r="K83" s="14" t="s">
        <v>1283</v>
      </c>
      <c r="L83" s="14" t="str">
        <f>HYPERLINK("http://www.guardian.co.uk/uk/2007/sep/22/iraq.afghanistan","http://www.guardian.co.uk/uk/2007/sep/22/iraq.afghanistan")</f>
        <v>http://www.guardian.co.uk/uk/2007/sep/22/iraq.afghanistan</v>
      </c>
      <c r="M83" s="14" t="str">
        <f>HYPERLINK("http://www.mod.uk/DefenceInternet/DefenceNews/MilitaryOperations/ColourSergeantPhillipNewmanPrivateBrianTunnicliffeKilledInAfghanistan.htm","http://www.mod.uk/DefenceInternet/DefenceNews/MilitaryOperations/ColourSergeantPhillipNewmanPrivateBrianTunnicliffeKilledInAfghanistan.htm")</f>
        <v>http://www.mod.uk/DefenceInternet/DefenceNews/MilitaryOperations/ColourSergeantPhillipNewmanPrivateBrianTunnicliffeKilledInAfghanistan.htm</v>
      </c>
    </row>
    <row r="84" spans="1:13" ht="12.75" customHeight="1">
      <c r="A84" s="13">
        <v>39359</v>
      </c>
      <c r="B84" s="14" t="s">
        <v>482</v>
      </c>
      <c r="C84" s="14" t="s">
        <v>1076</v>
      </c>
      <c r="D84" s="14">
        <v>32</v>
      </c>
      <c r="E84" s="14" t="s">
        <v>1180</v>
      </c>
      <c r="F84" s="14" t="s">
        <v>172</v>
      </c>
      <c r="G84" s="14" t="s">
        <v>431</v>
      </c>
      <c r="H84" s="14" t="s">
        <v>291</v>
      </c>
      <c r="I84" s="14" t="s">
        <v>1326</v>
      </c>
      <c r="J84" s="14" t="s">
        <v>206</v>
      </c>
      <c r="K84" s="14" t="s">
        <v>1165</v>
      </c>
      <c r="L84" s="14" t="str">
        <f>HYPERLINK("http://www.guardian.co.uk/uk/2007/oct/07/afghanistan.world","http://www.guardian.co.uk/uk/2007/oct/07/afghanistan.world")</f>
        <v>http://www.guardian.co.uk/uk/2007/oct/07/afghanistan.world</v>
      </c>
      <c r="M84" s="14" t="str">
        <f>HYPERLINK("http://www.mod.uk/DefenceInternet/DefenceNews/MilitaryOperations/MajorAlexisRobertsOfRgrKilledInAfghanistan.htm","http://www.mod.uk/DefenceInternet/DefenceNews/MilitaryOperations/MajorAlexisRobertsOfRgrKilledInAfghanistan.htm")</f>
        <v>http://www.mod.uk/DefenceInternet/DefenceNews/MilitaryOperations/MajorAlexisRobertsOfRgrKilledInAfghanistan.htm</v>
      </c>
    </row>
    <row r="85" spans="1:13" ht="12.75" customHeight="1">
      <c r="A85" s="13">
        <v>39395</v>
      </c>
      <c r="B85" s="14" t="s">
        <v>1176</v>
      </c>
      <c r="C85" s="14" t="s">
        <v>130</v>
      </c>
      <c r="D85" s="14">
        <v>22</v>
      </c>
      <c r="E85" s="14" t="s">
        <v>1180</v>
      </c>
      <c r="F85" s="14" t="s">
        <v>1280</v>
      </c>
      <c r="G85" s="14" t="s">
        <v>1202</v>
      </c>
      <c r="H85" s="14" t="s">
        <v>654</v>
      </c>
      <c r="I85" s="14" t="s">
        <v>1032</v>
      </c>
      <c r="J85" s="14" t="s">
        <v>206</v>
      </c>
      <c r="K85" s="14" t="s">
        <v>626</v>
      </c>
      <c r="L85" s="14" t="str">
        <f>HYPERLINK("http://www.guardian.co.uk/uk/2007/nov/12/iraq.afghanistan","http://www.guardian.co.uk/uk/2007/nov/12/iraq.afghanistan")</f>
        <v>http://www.guardian.co.uk/uk/2007/nov/12/iraq.afghanistan</v>
      </c>
      <c r="M85" s="14" t="str">
        <f>HYPERLINK("http://www.mod.uk/DefenceInternet/DefenceNews/MilitaryOperations/LanceCorporalJakeAldertonOf36EngineerRegimentKilledInAfghanistan.htm","http://www.mod.uk/DefenceInternet/DefenceNews/MilitaryOperations/LanceCorporalJakeAldertonOf36EngineerRegimentKilledInAfghanistan.htm")</f>
        <v>http://www.mod.uk/DefenceInternet/DefenceNews/MilitaryOperations/LanceCorporalJakeAldertonOf36EngineerRegimentKilledInAfghanistan.htm</v>
      </c>
    </row>
    <row r="86" spans="1:13" ht="12.75" customHeight="1">
      <c r="A86" s="13">
        <v>39400</v>
      </c>
      <c r="B86" s="14" t="s">
        <v>365</v>
      </c>
      <c r="C86" s="14" t="s">
        <v>851</v>
      </c>
      <c r="D86" s="14">
        <v>43</v>
      </c>
      <c r="E86" s="14" t="s">
        <v>1180</v>
      </c>
      <c r="F86" s="14" t="s">
        <v>1297</v>
      </c>
      <c r="G86" s="14" t="s">
        <v>431</v>
      </c>
      <c r="H86" s="14" t="s">
        <v>1137</v>
      </c>
      <c r="I86" s="14" t="s">
        <v>755</v>
      </c>
      <c r="J86" s="14" t="s">
        <v>811</v>
      </c>
      <c r="K86" s="14" t="s">
        <v>68</v>
      </c>
      <c r="L86" s="14" t="str">
        <f>HYPERLINK("http://www.guardian.co.uk/uk/2007/nov/16/uknews4.mainsection3","http://www.guardian.co.uk/uk/2007/nov/16/uknews4.mainsection3")</f>
        <v>http://www.guardian.co.uk/uk/2007/nov/16/uknews4.mainsection3</v>
      </c>
      <c r="M86" s="14" t="str">
        <f>HYPERLINK("http://www.mod.uk/DefenceInternet/DefenceNews/MilitaryOperations/CaptainJohnMcdermidKilledInAfghanistan.htm","http://www.mod.uk/DefenceInternet/DefenceNews/MilitaryOperations/CaptainJohnMcdermidKilledInAfghanistan.htm")</f>
        <v>http://www.mod.uk/DefenceInternet/DefenceNews/MilitaryOperations/CaptainJohnMcdermidKilledInAfghanistan.htm</v>
      </c>
    </row>
    <row r="87" spans="1:13" ht="12.75" customHeight="1">
      <c r="A87" s="13">
        <v>39420</v>
      </c>
      <c r="B87" s="14" t="s">
        <v>531</v>
      </c>
      <c r="C87" s="14" t="s">
        <v>23</v>
      </c>
      <c r="D87" s="14">
        <v>21</v>
      </c>
      <c r="E87" s="14" t="s">
        <v>1180</v>
      </c>
      <c r="F87" s="14" t="s">
        <v>1322</v>
      </c>
      <c r="G87" s="14" t="s">
        <v>431</v>
      </c>
      <c r="H87" s="14" t="s">
        <v>654</v>
      </c>
      <c r="I87" s="14" t="s">
        <v>166</v>
      </c>
      <c r="J87" s="14" t="s">
        <v>206</v>
      </c>
      <c r="K87" s="14" t="s">
        <v>662</v>
      </c>
      <c r="L87" s="14" t="str">
        <f>HYPERLINK("http://www.guardian.co.uk/uk/2007/dec/06/uknews4.mainsection5","http://www.guardian.co.uk/uk/2007/dec/06/uknews4.mainsection5")</f>
        <v>http://www.guardian.co.uk/uk/2007/dec/06/uknews4.mainsection5</v>
      </c>
      <c r="M87" s="14" t="str">
        <f>HYPERLINK("http://www.mod.uk/DefenceInternet/DefenceNews/MilitaryOperations/TrooperJackSadlerKilledInAfghanistan.htm","http://www.mod.uk/DefenceInternet/DefenceNews/MilitaryOperations/TrooperJackSadlerKilledInAfghanistan.htm")</f>
        <v>http://www.mod.uk/DefenceInternet/DefenceNews/MilitaryOperations/TrooperJackSadlerKilledInAfghanistan.htm</v>
      </c>
    </row>
    <row r="88" spans="1:13" ht="12.75" customHeight="1">
      <c r="A88" s="13">
        <v>39424</v>
      </c>
      <c r="B88" s="14" t="s">
        <v>1187</v>
      </c>
      <c r="C88" s="14" t="s">
        <v>434</v>
      </c>
      <c r="D88" s="14">
        <v>33</v>
      </c>
      <c r="E88" s="14" t="s">
        <v>1180</v>
      </c>
      <c r="F88" s="14" t="s">
        <v>1069</v>
      </c>
      <c r="G88" s="14" t="s">
        <v>431</v>
      </c>
      <c r="H88" s="14" t="s">
        <v>945</v>
      </c>
      <c r="I88" s="14" t="s">
        <v>388</v>
      </c>
      <c r="J88" s="14" t="s">
        <v>206</v>
      </c>
      <c r="K88" s="14" t="s">
        <v>276</v>
      </c>
      <c r="L88" s="14" t="str">
        <f>HYPERLINK("http://www.guardian.co.uk/politics/2007/dec/10/foreignpolicy.uk","http://www.guardian.co.uk/politics/2007/dec/10/foreignpolicy.uk")</f>
        <v>http://www.guardian.co.uk/politics/2007/dec/10/foreignpolicy.uk</v>
      </c>
      <c r="M88" s="14" t="str">
        <f>HYPERLINK("http://www.mod.uk/DefenceInternet/DefenceNews/MilitaryOperations/SergeantLeeJohnsonOf2ndBattalionTheYorkshireRegimentKilledInAfghanistan.htm","http://www.mod.uk/DefenceInternet/DefenceNews/MilitaryOperations/SergeantLeeJohnsonOf2ndBattalionTheYorkshireRegimentKilledInAfghanistan.htm")</f>
        <v>http://www.mod.uk/DefenceInternet/DefenceNews/MilitaryOperations/SergeantLeeJohnsonOf2ndBattalionTheYorkshireRegimentKilledInAfghanistan.htm</v>
      </c>
    </row>
    <row r="89" spans="1:13" ht="12.75" customHeight="1">
      <c r="A89" s="13">
        <v>39467</v>
      </c>
      <c r="B89" s="14" t="s">
        <v>974</v>
      </c>
      <c r="C89" s="14" t="s">
        <v>375</v>
      </c>
      <c r="D89" s="14">
        <v>25</v>
      </c>
      <c r="E89" s="14" t="s">
        <v>1180</v>
      </c>
      <c r="F89" s="14" t="s">
        <v>832</v>
      </c>
      <c r="G89" s="14" t="s">
        <v>431</v>
      </c>
      <c r="H89" s="14" t="s">
        <v>420</v>
      </c>
      <c r="I89" s="14" t="s">
        <v>1007</v>
      </c>
      <c r="J89" s="14" t="s">
        <v>535</v>
      </c>
      <c r="K89" s="14" t="s">
        <v>804</v>
      </c>
      <c r="L89" s="14" t="str">
        <f>HYPERLINK("http://www.guardian.co.uk/uk/2008/jan/23/afghanistan.military","http://www.guardian.co.uk/uk/2008/jan/23/afghanistan.military")</f>
        <v>http://www.guardian.co.uk/uk/2008/jan/23/afghanistan.military</v>
      </c>
      <c r="M89" s="14" t="str">
        <f>HYPERLINK("http://www.mod.uk/DefenceInternet/DefenceNews/MilitaryOperations/CorporalDarrylGardinerKilledInAfghanistan.htm","http://www.mod.uk/DefenceInternet/DefenceNews/MilitaryOperations/CorporalDarrylGardinerKilledInAfghanistan.htm")</f>
        <v>http://www.mod.uk/DefenceInternet/DefenceNews/MilitaryOperations/CorporalDarrylGardinerKilledInAfghanistan.htm</v>
      </c>
    </row>
    <row r="90" spans="1:13" ht="12.75" customHeight="1">
      <c r="A90" s="13">
        <v>39495</v>
      </c>
      <c r="B90" s="14" t="s">
        <v>1352</v>
      </c>
      <c r="C90" s="14" t="s">
        <v>375</v>
      </c>
      <c r="D90" s="14">
        <v>25</v>
      </c>
      <c r="E90" s="14" t="s">
        <v>1180</v>
      </c>
      <c r="F90" s="14" t="s">
        <v>1069</v>
      </c>
      <c r="G90" s="14" t="s">
        <v>431</v>
      </c>
      <c r="H90" s="14" t="s">
        <v>924</v>
      </c>
      <c r="I90" s="14" t="s">
        <v>240</v>
      </c>
      <c r="J90" s="14" t="s">
        <v>140</v>
      </c>
      <c r="K90" s="14" t="s">
        <v>361</v>
      </c>
      <c r="L90" s="14" t="str">
        <f>HYPERLINK("http://www.guardian.co.uk/uk/2008/jun/09/military.afghanistan","http://www.guardian.co.uk/uk/2008/jun/09/military.afghanistan")</f>
        <v>http://www.guardian.co.uk/uk/2008/jun/09/military.afghanistan</v>
      </c>
      <c r="M90" s="14" t="str">
        <f>HYPERLINK("http://www.mod.uk/DefenceInternet/DefenceNews/MilitaryOperations/CorporalDamianStephenLawrenceKilledInAfghanistan.htm","http://www.mod.uk/DefenceInternet/DefenceNews/MilitaryOperations/CorporalDamianStephenLawrenceKilledInAfghanistan.htm")</f>
        <v>http://www.mod.uk/DefenceInternet/DefenceNews/MilitaryOperations/CorporalDamianStephenLawrenceKilledInAfghanistan.htm</v>
      </c>
    </row>
    <row r="91" spans="1:13" ht="12.75" customHeight="1">
      <c r="A91" s="13">
        <v>39498</v>
      </c>
      <c r="B91" s="14" t="s">
        <v>862</v>
      </c>
      <c r="C91" s="14" t="s">
        <v>375</v>
      </c>
      <c r="D91" s="14">
        <v>32</v>
      </c>
      <c r="E91" s="14" t="s">
        <v>1164</v>
      </c>
      <c r="F91" s="14" t="s">
        <v>863</v>
      </c>
      <c r="G91" s="14" t="s">
        <v>431</v>
      </c>
      <c r="H91" s="14" t="s">
        <v>654</v>
      </c>
      <c r="I91" s="14" t="s">
        <v>37</v>
      </c>
      <c r="J91" s="14" t="s">
        <v>206</v>
      </c>
      <c r="K91" s="14" t="s">
        <v>392</v>
      </c>
      <c r="L91" s="14" t="str">
        <f>HYPERLINK("http://www.guardian.co.uk/uk/2009/jul/03/soldiers-defend-vikings-helmand-deaths","http://www.guardian.co.uk/uk/2009/jul/03/soldiers-defend-vikings-helmand-deaths")</f>
        <v>http://www.guardian.co.uk/uk/2009/jul/03/soldiers-defend-vikings-helmand-deaths</v>
      </c>
      <c r="M91" s="14" t="str">
        <f>HYPERLINK("http://www.mod.uk/DefenceInternet/DefenceNews/MilitaryOperations/CorporalDamianMulvihillKilledInAfghanistan.htm","http://www.mod.uk/DefenceInternet/DefenceNews/MilitaryOperations/CorporalDamianMulvihillKilledInAfghanistan.htm")</f>
        <v>http://www.mod.uk/DefenceInternet/DefenceNews/MilitaryOperations/CorporalDamianMulvihillKilledInAfghanistan.htm</v>
      </c>
    </row>
    <row r="92" spans="1:13" ht="12.75" customHeight="1">
      <c r="A92" s="13">
        <v>39537</v>
      </c>
      <c r="B92" s="14" t="s">
        <v>1383</v>
      </c>
      <c r="C92" s="14" t="s">
        <v>406</v>
      </c>
      <c r="D92" s="14">
        <v>22</v>
      </c>
      <c r="E92" s="14" t="s">
        <v>1164</v>
      </c>
      <c r="F92" s="14" t="s">
        <v>863</v>
      </c>
      <c r="G92" s="14" t="s">
        <v>431</v>
      </c>
      <c r="H92" s="14" t="s">
        <v>924</v>
      </c>
      <c r="I92" s="14" t="s">
        <v>456</v>
      </c>
      <c r="J92" s="14" t="s">
        <v>886</v>
      </c>
      <c r="K92" s="14" t="s">
        <v>252</v>
      </c>
      <c r="L92" s="14" t="str">
        <f>HYPERLINK("http://www.guardian.co.uk/uk/2008/apr/02/military.afghanistan","http://www.guardian.co.uk/uk/2008/apr/02/military.afghanistan")</f>
        <v>http://www.guardian.co.uk/uk/2008/apr/02/military.afghanistan</v>
      </c>
      <c r="M92" s="14" t="str">
        <f>HYPERLINK("http://www.mod.uk/DefenceInternet/DefenceNews/MilitaryOperations/LieutenantJohnThorntonAndMarineDavidMarshKilledInAfghanistan.htm","http://www.mod.uk/DefenceInternet/DefenceNews/MilitaryOperations/LieutenantJohnThorntonAndMarineDavidMarshKilledInAfghanistan.htm")</f>
        <v>http://www.mod.uk/DefenceInternet/DefenceNews/MilitaryOperations/LieutenantJohnThorntonAndMarineDavidMarshKilledInAfghanistan.htm</v>
      </c>
    </row>
    <row r="93" spans="1:13" ht="12.75" customHeight="1">
      <c r="A93" s="13">
        <v>39537</v>
      </c>
      <c r="B93" s="14" t="s">
        <v>1081</v>
      </c>
      <c r="C93" s="14" t="s">
        <v>611</v>
      </c>
      <c r="D93" s="14">
        <v>23</v>
      </c>
      <c r="E93" s="14" t="s">
        <v>1164</v>
      </c>
      <c r="F93" s="14" t="s">
        <v>863</v>
      </c>
      <c r="G93" s="14" t="s">
        <v>431</v>
      </c>
      <c r="H93" s="14" t="s">
        <v>924</v>
      </c>
      <c r="I93" s="14" t="s">
        <v>1105</v>
      </c>
      <c r="J93" s="14" t="s">
        <v>886</v>
      </c>
      <c r="K93" s="14" t="s">
        <v>1058</v>
      </c>
      <c r="L93" s="14" t="str">
        <f>HYPERLINK("http://www.guardian.co.uk/uk/2008/apr/02/military.afghanistan","http://www.guardian.co.uk/uk/2008/apr/02/military.afghanistan")</f>
        <v>http://www.guardian.co.uk/uk/2008/apr/02/military.afghanistan</v>
      </c>
      <c r="M93" s="14" t="str">
        <f>HYPERLINK("http://www.mod.uk/DefenceInternet/DefenceNews/MilitaryOperations/LieutenantJohnThorntonAndMarineDavidMarshKilledInAfghanistan.htm","http://www.mod.uk/DefenceInternet/DefenceNews/MilitaryOperations/LieutenantJohnThorntonAndMarineDavidMarshKilledInAfghanistan.htm")</f>
        <v>http://www.mod.uk/DefenceInternet/DefenceNews/MilitaryOperations/LieutenantJohnThorntonAndMarineDavidMarshKilledInAfghanistan.htm</v>
      </c>
    </row>
    <row r="94" spans="1:13" ht="12.75" customHeight="1">
      <c r="A94" s="13">
        <v>39551</v>
      </c>
      <c r="B94" s="14" t="s">
        <v>176</v>
      </c>
      <c r="C94" s="14" t="s">
        <v>1303</v>
      </c>
      <c r="D94" s="14">
        <v>23</v>
      </c>
      <c r="E94" s="14" t="s">
        <v>1365</v>
      </c>
      <c r="F94" s="14" t="s">
        <v>486</v>
      </c>
      <c r="G94" s="14" t="s">
        <v>431</v>
      </c>
      <c r="H94" s="14" t="s">
        <v>1104</v>
      </c>
      <c r="I94" s="14" t="s">
        <v>755</v>
      </c>
      <c r="J94" s="14" t="s">
        <v>811</v>
      </c>
      <c r="K94" s="14" t="s">
        <v>731</v>
      </c>
      <c r="L94" s="14" t="str">
        <f>HYPERLINK("http://www.guardian.co.uk/uk/2008/may/02/military.afghanistan","http://www.guardian.co.uk/uk/2008/may/02/military.afghanistan")</f>
        <v>http://www.guardian.co.uk/uk/2008/may/02/military.afghanistan</v>
      </c>
      <c r="M94" s="14" t="str">
        <f>HYPERLINK("http://www.mod.uk/DefenceInternet/DefenceNews/MilitaryOperations/SeniorAircraftmanGrahamLivingstoneAndSeniorAircraftmanGaryThompsonKilledInAfghanistan.htm","http://www.mod.uk/DefenceInternet/DefenceNews/MilitaryOperations/SeniorAircraftmanGrahamLivingstoneAndSeniorAircraftmanGaryThompsonKilledInAfghanistan.htm")</f>
        <v>http://www.mod.uk/DefenceInternet/DefenceNews/MilitaryOperations/SeniorAircraftmanGrahamLivingstoneAndSeniorAircraftmanGaryThompsonKilledInAfghanistan.htm</v>
      </c>
    </row>
    <row r="95" spans="1:13" ht="12.75" customHeight="1">
      <c r="A95" s="13">
        <v>39551</v>
      </c>
      <c r="B95" s="14" t="s">
        <v>299</v>
      </c>
      <c r="C95" s="14" t="s">
        <v>521</v>
      </c>
      <c r="D95" s="14">
        <v>51</v>
      </c>
      <c r="E95" s="14" t="s">
        <v>1365</v>
      </c>
      <c r="F95" s="14" t="s">
        <v>438</v>
      </c>
      <c r="G95" s="14" t="s">
        <v>431</v>
      </c>
      <c r="H95" s="14" t="s">
        <v>1104</v>
      </c>
      <c r="I95" s="14" t="s">
        <v>1279</v>
      </c>
      <c r="J95" s="14" t="s">
        <v>206</v>
      </c>
      <c r="K95" s="14" t="s">
        <v>747</v>
      </c>
      <c r="L95" s="14" t="str">
        <f>HYPERLINK("http://www.guardian.co.uk/uk/2008/may/02/military.afghanistan","http://www.guardian.co.uk/uk/2008/may/02/military.afghanistan")</f>
        <v>http://www.guardian.co.uk/uk/2008/may/02/military.afghanistan</v>
      </c>
      <c r="M95" s="14" t="str">
        <f>HYPERLINK("http://www.mod.uk/DefenceInternet/DefenceNews/MilitaryOperations/SeniorAircraftmanGrahamLivingstoneAndSeniorAircraftmanGaryThompsonKilledInAfghanistan.htm","http://www.mod.uk/DefenceInternet/DefenceNews/MilitaryOperations/SeniorAircraftmanGrahamLivingstoneAndSeniorAircraftmanGaryThompsonKilledInAfghanistan.htm")</f>
        <v>http://www.mod.uk/DefenceInternet/DefenceNews/MilitaryOperations/SeniorAircraftmanGrahamLivingstoneAndSeniorAircraftmanGaryThompsonKilledInAfghanistan.htm</v>
      </c>
    </row>
    <row r="96" spans="1:13" ht="12.75" customHeight="1">
      <c r="A96" s="13">
        <v>39559</v>
      </c>
      <c r="B96" s="14" t="s">
        <v>953</v>
      </c>
      <c r="C96" s="14" t="s">
        <v>23</v>
      </c>
      <c r="D96" s="14">
        <v>22</v>
      </c>
      <c r="E96" s="14" t="s">
        <v>1180</v>
      </c>
      <c r="F96" s="14" t="s">
        <v>422</v>
      </c>
      <c r="G96" s="14" t="s">
        <v>431</v>
      </c>
      <c r="H96" s="14" t="s">
        <v>526</v>
      </c>
      <c r="I96" s="14" t="s">
        <v>781</v>
      </c>
      <c r="J96" s="14" t="s">
        <v>206</v>
      </c>
      <c r="K96" s="14" t="s">
        <v>533</v>
      </c>
      <c r="L96" s="14" t="str">
        <f>HYPERLINK("http://www.guardian.co.uk/uk/2008/apr/23/1","http://www.guardian.co.uk/uk/2008/apr/23/1")</f>
        <v>http://www.guardian.co.uk/uk/2008/apr/23/1</v>
      </c>
      <c r="M96" s="14" t="str">
        <f>HYPERLINK("http://www.mod.uk/DefenceInternet/DefenceNews/MilitaryOperations/TrooperRobertPearsonKilledInAfghanistan.htm","http://www.mod.uk/DefenceInternet/DefenceNews/MilitaryOperations/TrooperRobertPearsonKilledInAfghanistan.htm")</f>
        <v>http://www.mod.uk/DefenceInternet/DefenceNews/MilitaryOperations/TrooperRobertPearsonKilledInAfghanistan.htm</v>
      </c>
    </row>
    <row r="97" spans="1:13" ht="12.75" customHeight="1">
      <c r="A97" s="13">
        <v>39570</v>
      </c>
      <c r="B97" s="14" t="s">
        <v>545</v>
      </c>
      <c r="C97" s="14" t="s">
        <v>23</v>
      </c>
      <c r="D97" s="14">
        <v>29</v>
      </c>
      <c r="E97" s="14" t="s">
        <v>1180</v>
      </c>
      <c r="F97" s="14" t="s">
        <v>573</v>
      </c>
      <c r="G97" s="14" t="s">
        <v>431</v>
      </c>
      <c r="H97" s="14" t="s">
        <v>245</v>
      </c>
      <c r="I97" s="14" t="s">
        <v>886</v>
      </c>
      <c r="J97" s="14" t="s">
        <v>1221</v>
      </c>
      <c r="K97" s="14" t="s">
        <v>536</v>
      </c>
      <c r="L97" s="14" t="str">
        <f>HYPERLINK("http://www.guardian.co.uk/uk/2008/nov/02/military-afghanistan-iraq-fatalities-soldier","http://www.guardian.co.uk/uk/2008/nov/02/military-afghanistan-iraq-fatalities-soldier")</f>
        <v>http://www.guardian.co.uk/uk/2008/nov/02/military-afghanistan-iraq-fatalities-soldier</v>
      </c>
      <c r="M97" s="14" t="str">
        <f>HYPERLINK("http://www.mod.uk/DefenceInternet/DefenceNews/MilitaryOperations/TrooperRatuSakeasiBabakobauOfTheHouseholdCavalryRegimentKilledInHelmand.htm","http://www.mod.uk/DefenceInternet/DefenceNews/MilitaryOperations/TrooperRatuSakeasiBabakobauOfTheHouseholdCavalryRegimentKilledInHelmand.htm")</f>
        <v>http://www.mod.uk/DefenceInternet/DefenceNews/MilitaryOperations/TrooperRatuSakeasiBabakobauOfTheHouseholdCavalryRegimentKilledInHelmand.htm</v>
      </c>
    </row>
    <row r="98" spans="1:13" ht="12.75" customHeight="1">
      <c r="A98" s="13">
        <v>39587</v>
      </c>
      <c r="B98" s="14" t="s">
        <v>151</v>
      </c>
      <c r="C98" s="14" t="s">
        <v>886</v>
      </c>
      <c r="D98" s="14">
        <v>27</v>
      </c>
      <c r="E98" s="14" t="s">
        <v>1180</v>
      </c>
      <c r="F98" s="14" t="s">
        <v>1085</v>
      </c>
      <c r="G98" s="14" t="s">
        <v>143</v>
      </c>
      <c r="H98" s="14" t="s">
        <v>951</v>
      </c>
      <c r="I98" s="14" t="s">
        <v>729</v>
      </c>
      <c r="J98" s="14" t="s">
        <v>206</v>
      </c>
      <c r="K98" s="14" t="s">
        <v>228</v>
      </c>
      <c r="L98" s="14" t="str">
        <f>HYPERLINK("http://www.guardian.co.uk/uk/2008/jun/09/military.afghanistan","http://www.guardian.co.uk/uk/2008/jun/09/military.afghanistan")</f>
        <v>http://www.guardian.co.uk/uk/2008/jun/09/military.afghanistan</v>
      </c>
      <c r="M98" s="14" t="str">
        <f>HYPERLINK("http://www.mod.uk/DefenceInternet/DefenceNews/MilitaryOperations/JamesThompsonKilledInAfghanistanOn19May.htm","http://www.mod.uk/DefenceInternet/DefenceNews/MilitaryOperations/JamesThompsonKilledInAfghanistanOn19May.htm")</f>
        <v>http://www.mod.uk/DefenceInternet/DefenceNews/MilitaryOperations/JamesThompsonKilledInAfghanistanOn19May.htm</v>
      </c>
    </row>
    <row r="99" spans="1:13" ht="12.75" customHeight="1">
      <c r="A99" s="13">
        <v>39593</v>
      </c>
      <c r="B99" s="14" t="s">
        <v>622</v>
      </c>
      <c r="C99" s="14" t="s">
        <v>406</v>
      </c>
      <c r="D99" s="14">
        <v>22</v>
      </c>
      <c r="E99" s="14" t="s">
        <v>1164</v>
      </c>
      <c r="F99" s="14" t="s">
        <v>1289</v>
      </c>
      <c r="G99" s="14" t="s">
        <v>431</v>
      </c>
      <c r="H99" s="14" t="s">
        <v>654</v>
      </c>
      <c r="I99" s="14" t="s">
        <v>477</v>
      </c>
      <c r="J99" s="14" t="s">
        <v>206</v>
      </c>
      <c r="K99" s="14" t="s">
        <v>41</v>
      </c>
      <c r="L99" s="14" t="str">
        <f>HYPERLINK("http://www.guardian.co.uk/uk/2008/may/28/military.afghanistan","http://www.guardian.co.uk/uk/2008/may/28/military.afghanistan")</f>
        <v>http://www.guardian.co.uk/uk/2008/may/28/military.afghanistan</v>
      </c>
      <c r="M99" s="14" t="str">
        <f>HYPERLINK("http://www.mod.uk/DefenceInternet/DefenceNews/MilitaryOperations/MarineDaleGostickKilledInAfghanistan.htm","http://www.mod.uk/DefenceInternet/DefenceNews/MilitaryOperations/MarineDaleGostickKilledInAfghanistan.htm")</f>
        <v>http://www.mod.uk/DefenceInternet/DefenceNews/MilitaryOperations/MarineDaleGostickKilledInAfghanistan.htm</v>
      </c>
    </row>
    <row r="100" spans="1:13" ht="12.75" customHeight="1">
      <c r="A100" s="13">
        <v>39607</v>
      </c>
      <c r="B100" s="14" t="s">
        <v>925</v>
      </c>
      <c r="C100" s="14" t="s">
        <v>938</v>
      </c>
      <c r="D100" s="14">
        <v>19</v>
      </c>
      <c r="E100" s="14" t="s">
        <v>1180</v>
      </c>
      <c r="F100" s="14" t="s">
        <v>623</v>
      </c>
      <c r="G100" s="14" t="s">
        <v>431</v>
      </c>
      <c r="H100" s="14" t="s">
        <v>268</v>
      </c>
      <c r="I100" s="14" t="s">
        <v>772</v>
      </c>
      <c r="J100" s="14" t="s">
        <v>206</v>
      </c>
      <c r="K100" s="14" t="s">
        <v>1306</v>
      </c>
      <c r="L100" s="14" t="str">
        <f>HYPERLINK("http://www.guardian.co.uk/uk/2008/jun/10/military.afghanistan1","http://www.guardian.co.uk/uk/2008/jun/10/military.afghanistan1")</f>
        <v>http://www.guardian.co.uk/uk/2008/jun/10/military.afghanistan1</v>
      </c>
      <c r="M100" s="14" t="str">
        <f>HYPERLINK("http://www.mod.uk/DefenceInternet/DefenceNews/MilitaryOperations/PrivatesNathanCuthbertsonDanielGambleAndCharlesMurrayKilledInAfghanistan.htm","http://www.mod.uk/DefenceInternet/DefenceNews/MilitaryOperations/PrivatesNathanCuthbertsonDanielGambleAndCharlesMurrayKilledInAfghanistan.htm")</f>
        <v>http://www.mod.uk/DefenceInternet/DefenceNews/MilitaryOperations/PrivatesNathanCuthbertsonDanielGambleAndCharlesMurrayKilledInAfghanistan.htm</v>
      </c>
    </row>
    <row r="101" spans="1:13" ht="12.75" customHeight="1">
      <c r="A101" s="13">
        <v>39607</v>
      </c>
      <c r="B101" s="14" t="s">
        <v>744</v>
      </c>
      <c r="C101" s="14" t="s">
        <v>938</v>
      </c>
      <c r="D101" s="14">
        <v>22</v>
      </c>
      <c r="E101" s="14" t="s">
        <v>1180</v>
      </c>
      <c r="F101" s="14" t="s">
        <v>623</v>
      </c>
      <c r="G101" s="14" t="s">
        <v>431</v>
      </c>
      <c r="H101" s="14" t="s">
        <v>268</v>
      </c>
      <c r="I101" s="14" t="s">
        <v>1013</v>
      </c>
      <c r="J101" s="14" t="s">
        <v>206</v>
      </c>
      <c r="K101" s="14" t="s">
        <v>1120</v>
      </c>
      <c r="L101" s="14" t="str">
        <f>HYPERLINK("http://www.guardian.co.uk/uk/2008/jun/10/military.afghanistan1","http://www.guardian.co.uk/uk/2008/jun/10/military.afghanistan1")</f>
        <v>http://www.guardian.co.uk/uk/2008/jun/10/military.afghanistan1</v>
      </c>
      <c r="M101" s="14" t="str">
        <f>HYPERLINK("http://www.mod.uk/DefenceInternet/DefenceNews/MilitaryOperations/PrivatesNathanCuthbertsonDanielGambleAndCharlesMurrayKilledInAfghanistan.htm","http://www.mod.uk/DefenceInternet/DefenceNews/MilitaryOperations/PrivatesNathanCuthbertsonDanielGambleAndCharlesMurrayKilledInAfghanistan.htm")</f>
        <v>http://www.mod.uk/DefenceInternet/DefenceNews/MilitaryOperations/PrivatesNathanCuthbertsonDanielGambleAndCharlesMurrayKilledInAfghanistan.htm</v>
      </c>
    </row>
    <row r="102" spans="1:13" ht="12.75" customHeight="1">
      <c r="A102" s="13">
        <v>39607</v>
      </c>
      <c r="B102" s="14" t="s">
        <v>686</v>
      </c>
      <c r="C102" s="14" t="s">
        <v>938</v>
      </c>
      <c r="D102" s="14">
        <v>19</v>
      </c>
      <c r="E102" s="14" t="s">
        <v>1180</v>
      </c>
      <c r="F102" s="14" t="s">
        <v>290</v>
      </c>
      <c r="G102" s="14" t="s">
        <v>431</v>
      </c>
      <c r="H102" s="14" t="s">
        <v>268</v>
      </c>
      <c r="I102" s="14" t="s">
        <v>538</v>
      </c>
      <c r="J102" s="14" t="s">
        <v>206</v>
      </c>
      <c r="K102" s="14" t="s">
        <v>152</v>
      </c>
      <c r="L102" s="14" t="str">
        <f>HYPERLINK("http://www.guardian.co.uk/uk/2008/jun/10/military.afghanistan1","http://www.guardian.co.uk/uk/2008/jun/10/military.afghanistan1")</f>
        <v>http://www.guardian.co.uk/uk/2008/jun/10/military.afghanistan1</v>
      </c>
      <c r="M102" s="14" t="str">
        <f>HYPERLINK("http://www.mod.uk/DefenceInternet/DefenceNews/MilitaryOperations/PrivatesNathanCuthbertsonDanielGambleAndCharlesMurrayKilledInAfghanistan.htm","http://www.mod.uk/DefenceInternet/DefenceNews/MilitaryOperations/PrivatesNathanCuthbertsonDanielGambleAndCharlesMurrayKilledInAfghanistan.htm")</f>
        <v>http://www.mod.uk/DefenceInternet/DefenceNews/MilitaryOperations/PrivatesNathanCuthbertsonDanielGambleAndCharlesMurrayKilledInAfghanistan.htm</v>
      </c>
    </row>
    <row r="103" spans="1:13" ht="12.75" customHeight="1">
      <c r="A103" s="13">
        <v>39611</v>
      </c>
      <c r="B103" s="14" t="s">
        <v>821</v>
      </c>
      <c r="C103" s="14" t="s">
        <v>130</v>
      </c>
      <c r="D103" s="14">
        <v>29</v>
      </c>
      <c r="E103" s="14" t="s">
        <v>1180</v>
      </c>
      <c r="F103" s="14" t="s">
        <v>194</v>
      </c>
      <c r="G103" s="14" t="s">
        <v>391</v>
      </c>
      <c r="H103" s="14" t="s">
        <v>808</v>
      </c>
      <c r="I103" s="14" t="s">
        <v>334</v>
      </c>
      <c r="J103" s="14" t="s">
        <v>206</v>
      </c>
      <c r="K103" s="14" t="s">
        <v>1132</v>
      </c>
      <c r="L103" s="14" t="str">
        <f>HYPERLINK("http://www.guardian.co.uk/uk/2008/jun/14/military.afghanistan","http://www.guardian.co.uk/uk/2008/jun/14/military.afghanistan")</f>
        <v>http://www.guardian.co.uk/uk/2008/jun/14/military.afghanistan</v>
      </c>
      <c r="M103" s="14" t="str">
        <f>HYPERLINK("http://www.mod.uk/DefenceInternet/DefenceNews/MilitaryOperations/LanceCorporalJamesBatemanAndPrivateJeffDohertyKilledInAfghanistan.htm","http://www.mod.uk/DefenceInternet/DefenceNews/MilitaryOperations/LanceCorporalJamesBatemanAndPrivateJeffDohertyKilledInAfghanistan.htm")</f>
        <v>http://www.mod.uk/DefenceInternet/DefenceNews/MilitaryOperations/LanceCorporalJamesBatemanAndPrivateJeffDohertyKilledInAfghanistan.htm</v>
      </c>
    </row>
    <row r="104" spans="1:13" ht="12.75" customHeight="1">
      <c r="A104" s="13">
        <v>39611</v>
      </c>
      <c r="B104" s="14" t="s">
        <v>225</v>
      </c>
      <c r="C104" s="14" t="s">
        <v>938</v>
      </c>
      <c r="D104" s="14">
        <v>20</v>
      </c>
      <c r="E104" s="14" t="s">
        <v>1180</v>
      </c>
      <c r="F104" s="14" t="s">
        <v>194</v>
      </c>
      <c r="G104" s="14" t="s">
        <v>391</v>
      </c>
      <c r="H104" s="14" t="s">
        <v>808</v>
      </c>
      <c r="I104" s="14" t="s">
        <v>989</v>
      </c>
      <c r="J104" s="14" t="s">
        <v>206</v>
      </c>
      <c r="K104" s="14" t="s">
        <v>27</v>
      </c>
      <c r="L104" s="14" t="str">
        <f>HYPERLINK("http://www.guardian.co.uk/uk/2008/jun/14/military.afghanistan","http://www.guardian.co.uk/uk/2008/jun/14/military.afghanistan")</f>
        <v>http://www.guardian.co.uk/uk/2008/jun/14/military.afghanistan</v>
      </c>
      <c r="M104" s="14" t="str">
        <f>HYPERLINK("http://www.mod.uk/DefenceInternet/DefenceNews/MilitaryOperations/LanceCorporalJamesBatemanAndPrivateJeffDohertyKilledInAfghanistan.htm","http://www.mod.uk/DefenceInternet/DefenceNews/MilitaryOperations/LanceCorporalJamesBatemanAndPrivateJeffDohertyKilledInAfghanistan.htm")</f>
        <v>http://www.mod.uk/DefenceInternet/DefenceNews/MilitaryOperations/LanceCorporalJamesBatemanAndPrivateJeffDohertyKilledInAfghanistan.htm</v>
      </c>
    </row>
    <row r="105" spans="1:13" ht="12.75" customHeight="1">
      <c r="A105" s="13">
        <v>39616</v>
      </c>
      <c r="B105" s="14" t="s">
        <v>784</v>
      </c>
      <c r="C105" s="14" t="s">
        <v>375</v>
      </c>
      <c r="D105" s="14">
        <v>26</v>
      </c>
      <c r="E105" s="14" t="s">
        <v>1180</v>
      </c>
      <c r="F105" s="14" t="s">
        <v>1356</v>
      </c>
      <c r="G105" s="14" t="s">
        <v>431</v>
      </c>
      <c r="H105" s="14" t="s">
        <v>1381</v>
      </c>
      <c r="I105" s="14" t="s">
        <v>1308</v>
      </c>
      <c r="J105" s="14" t="s">
        <v>206</v>
      </c>
      <c r="K105" s="14" t="s">
        <v>119</v>
      </c>
      <c r="L105" s="14" t="str">
        <f>HYPERLINK("http://www.guardian.co.uk/world/2008/jun/19/afghanistan.military","http://www.guardian.co.uk/world/2008/jun/19/afghanistan.military")</f>
        <v>http://www.guardian.co.uk/world/2008/jun/19/afghanistan.military</v>
      </c>
      <c r="M105" s="14" t="str">
        <f>HYPERLINK("http://www.mod.uk/DefenceInternet/DefenceNews/MilitaryOperations/CorporalSarahBryantCorporalSeanReeveLanceCorporalRichardLarkinAndPaulStoutKilledInAfghanistan.htm","http://www.mod.uk/DefenceInternet/DefenceNews/MilitaryOperations/CorporalSarahBryantCorporalSeanReeveLanceCorporalRichardLarkinAndPaulStoutKilledInAfghanistan.htm")</f>
        <v>http://www.mod.uk/DefenceInternet/DefenceNews/MilitaryOperations/CorporalSarahBryantCorporalSeanReeveLanceCorporalRichardLarkinAndPaulStoutKilledInAfghanistan.htm</v>
      </c>
    </row>
    <row r="106" spans="1:13" ht="12.75" customHeight="1">
      <c r="A106" s="13">
        <v>39616</v>
      </c>
      <c r="B106" s="14" t="s">
        <v>1128</v>
      </c>
      <c r="C106" s="14" t="s">
        <v>130</v>
      </c>
      <c r="D106" s="14">
        <v>39</v>
      </c>
      <c r="E106" s="14" t="s">
        <v>1180</v>
      </c>
      <c r="F106" s="14" t="s">
        <v>886</v>
      </c>
      <c r="G106" s="14" t="s">
        <v>431</v>
      </c>
      <c r="H106" s="14" t="s">
        <v>1381</v>
      </c>
      <c r="I106" s="14" t="s">
        <v>886</v>
      </c>
      <c r="J106" s="14" t="s">
        <v>886</v>
      </c>
      <c r="K106" s="14" t="s">
        <v>907</v>
      </c>
      <c r="L106" s="14" t="str">
        <f>HYPERLINK("http://www.guardian.co.uk/world/2008/jun/19/afghanistan.military","http://www.guardian.co.uk/world/2008/jun/19/afghanistan.military")</f>
        <v>http://www.guardian.co.uk/world/2008/jun/19/afghanistan.military</v>
      </c>
      <c r="M106" s="14" t="str">
        <f>HYPERLINK("http://www.mod.uk/DefenceInternet/DefenceNews/MilitaryOperations/CorporalSarahBryantCorporalSeanReeveLanceCorporalRichardLarkinAndPaulStoutKilledInAfghanistan.htm","http://www.mod.uk/DefenceInternet/DefenceNews/MilitaryOperations/CorporalSarahBryantCorporalSeanReeveLanceCorporalRichardLarkinAndPaulStoutKilledInAfghanistan.htm")</f>
        <v>http://www.mod.uk/DefenceInternet/DefenceNews/MilitaryOperations/CorporalSarahBryantCorporalSeanReeveLanceCorporalRichardLarkinAndPaulStoutKilledInAfghanistan.htm</v>
      </c>
    </row>
    <row r="107" spans="1:13" ht="12.75" customHeight="1">
      <c r="A107" s="13">
        <v>39616</v>
      </c>
      <c r="B107" s="14" t="s">
        <v>856</v>
      </c>
      <c r="C107" s="14" t="s">
        <v>375</v>
      </c>
      <c r="D107" s="14">
        <v>28</v>
      </c>
      <c r="E107" s="14" t="s">
        <v>1180</v>
      </c>
      <c r="F107" s="14" t="s">
        <v>1217</v>
      </c>
      <c r="G107" s="14" t="s">
        <v>431</v>
      </c>
      <c r="H107" s="14" t="s">
        <v>1381</v>
      </c>
      <c r="I107" s="14" t="s">
        <v>886</v>
      </c>
      <c r="J107" s="14" t="s">
        <v>886</v>
      </c>
      <c r="K107" s="14" t="s">
        <v>1015</v>
      </c>
      <c r="L107" s="14" t="str">
        <f>HYPERLINK("http://www.guardian.co.uk/world/2008/jun/19/afghanistan.military","http://www.guardian.co.uk/world/2008/jun/19/afghanistan.military")</f>
        <v>http://www.guardian.co.uk/world/2008/jun/19/afghanistan.military</v>
      </c>
      <c r="M107" s="14" t="str">
        <f>HYPERLINK("http://www.mod.uk/DefenceInternet/DefenceNews/MilitaryOperations/CorporalSarahBryantCorporalSeanReeveLanceCorporalRichardLarkinAndPaulStoutKilledInAfghanistan.htm","http://www.mod.uk/DefenceInternet/DefenceNews/MilitaryOperations/CorporalSarahBryantCorporalSeanReeveLanceCorporalRichardLarkinAndPaulStoutKilledInAfghanistan.htm")</f>
        <v>http://www.mod.uk/DefenceInternet/DefenceNews/MilitaryOperations/CorporalSarahBryantCorporalSeanReeveLanceCorporalRichardLarkinAndPaulStoutKilledInAfghanistan.htm</v>
      </c>
    </row>
    <row r="108" spans="1:13" ht="12.75" customHeight="1">
      <c r="A108" s="13">
        <v>39616</v>
      </c>
      <c r="B108" s="14" t="s">
        <v>1061</v>
      </c>
      <c r="C108" s="14" t="s">
        <v>130</v>
      </c>
      <c r="D108" s="14">
        <v>31</v>
      </c>
      <c r="E108" s="14" t="s">
        <v>1180</v>
      </c>
      <c r="F108" s="14" t="s">
        <v>886</v>
      </c>
      <c r="G108" s="14" t="s">
        <v>431</v>
      </c>
      <c r="H108" s="14" t="s">
        <v>1381</v>
      </c>
      <c r="I108" s="14" t="s">
        <v>886</v>
      </c>
      <c r="J108" s="14" t="s">
        <v>886</v>
      </c>
      <c r="K108" s="14" t="s">
        <v>1379</v>
      </c>
      <c r="L108" s="14" t="str">
        <f>HYPERLINK("http://www.guardian.co.uk/world/2008/jun/19/afghanistan.military","http://www.guardian.co.uk/world/2008/jun/19/afghanistan.military")</f>
        <v>http://www.guardian.co.uk/world/2008/jun/19/afghanistan.military</v>
      </c>
      <c r="M108" s="14" t="str">
        <f>HYPERLINK("http://www.mod.uk/DefenceInternet/DefenceNews/MilitaryOperations/CorporalSarahBryantCorporalSeanReeveLanceCorporalRichardLarkinAndPaulStoutKilledInAfghanistan.htm","http://www.mod.uk/DefenceInternet/DefenceNews/MilitaryOperations/CorporalSarahBryantCorporalSeanReeveLanceCorporalRichardLarkinAndPaulStoutKilledInAfghanistan.htm")</f>
        <v>http://www.mod.uk/DefenceInternet/DefenceNews/MilitaryOperations/CorporalSarahBryantCorporalSeanReeveLanceCorporalRichardLarkinAndPaulStoutKilledInAfghanistan.htm</v>
      </c>
    </row>
    <row r="109" spans="1:13" ht="12.75" customHeight="1">
      <c r="A109" s="13">
        <v>39623</v>
      </c>
      <c r="B109" s="14" t="s">
        <v>1219</v>
      </c>
      <c r="C109" s="14" t="s">
        <v>938</v>
      </c>
      <c r="D109" s="14">
        <v>20</v>
      </c>
      <c r="E109" s="14" t="s">
        <v>1180</v>
      </c>
      <c r="F109" s="14" t="s">
        <v>357</v>
      </c>
      <c r="G109" s="14" t="s">
        <v>1266</v>
      </c>
      <c r="H109" s="14" t="s">
        <v>846</v>
      </c>
      <c r="I109" s="14" t="s">
        <v>1226</v>
      </c>
      <c r="J109" s="14" t="s">
        <v>206</v>
      </c>
      <c r="K109" s="14" t="s">
        <v>1065</v>
      </c>
      <c r="L109" s="14" t="str">
        <f>HYPERLINK("http://www.guardian.co.uk/uk/2008/jun/27/military.afghanistan","http://www.guardian.co.uk/uk/2008/jun/27/military.afghanistan")</f>
        <v>http://www.guardian.co.uk/uk/2008/jun/27/military.afghanistan</v>
      </c>
      <c r="M109" s="14" t="str">
        <f>HYPERLINK("http://www.mod.uk/DefenceInternet/DefenceNews/MilitaryOperations/WarrantOfficerClass2MichaelNormanWilliamsAndPrivateJoeJohnWhittakerKilledInAfghanistan.htm","http://www.mod.uk/DefenceInternet/DefenceNews/MilitaryOperations/WarrantOfficerClass2MichaelNormanWilliamsAndPrivateJoeJohnWhittakerKilledInAfghanistan.htm")</f>
        <v>http://www.mod.uk/DefenceInternet/DefenceNews/MilitaryOperations/WarrantOfficerClass2MichaelNormanWilliamsAndPrivateJoeJohnWhittakerKilledInAfghanistan.htm</v>
      </c>
    </row>
    <row r="110" spans="1:13" ht="12.75" customHeight="1">
      <c r="A110" s="13">
        <v>39623</v>
      </c>
      <c r="B110" s="14" t="s">
        <v>1005</v>
      </c>
      <c r="C110" s="14" t="s">
        <v>332</v>
      </c>
      <c r="D110" s="14">
        <v>40</v>
      </c>
      <c r="E110" s="14" t="s">
        <v>1180</v>
      </c>
      <c r="F110" s="14" t="s">
        <v>805</v>
      </c>
      <c r="G110" s="14" t="s">
        <v>351</v>
      </c>
      <c r="H110" s="14" t="s">
        <v>846</v>
      </c>
      <c r="I110" s="14" t="s">
        <v>967</v>
      </c>
      <c r="J110" s="14" t="s">
        <v>270</v>
      </c>
      <c r="K110" s="14" t="s">
        <v>1268</v>
      </c>
      <c r="L110" s="14" t="str">
        <f>HYPERLINK("http://www.guardian.co.uk/uk/2008/jun/27/military.afghanistan","http://www.guardian.co.uk/uk/2008/jun/27/military.afghanistan")</f>
        <v>http://www.guardian.co.uk/uk/2008/jun/27/military.afghanistan</v>
      </c>
      <c r="M110" s="14" t="str">
        <f>HYPERLINK("http://www.mod.uk/DefenceInternet/DefenceNews/MilitaryOperations/WarrantOfficerClass2MichaelNormanWilliamsAndPrivateJoeJohnWhittakerKilledInAfghanistan.htm","http://www.mod.uk/DefenceInternet/DefenceNews/MilitaryOperations/WarrantOfficerClass2MichaelNormanWilliamsAndPrivateJoeJohnWhittakerKilledInAfghanistan.htm")</f>
        <v>http://www.mod.uk/DefenceInternet/DefenceNews/MilitaryOperations/WarrantOfficerClass2MichaelNormanWilliamsAndPrivateJoeJohnWhittakerKilledInAfghanistan.htm</v>
      </c>
    </row>
    <row r="111" spans="1:13" ht="12.75" customHeight="1">
      <c r="A111" s="13">
        <v>39626</v>
      </c>
      <c r="B111" s="14" t="s">
        <v>154</v>
      </c>
      <c r="C111" s="14" t="s">
        <v>108</v>
      </c>
      <c r="D111" s="14">
        <v>32</v>
      </c>
      <c r="E111" s="14" t="s">
        <v>1180</v>
      </c>
      <c r="F111" s="14" t="s">
        <v>980</v>
      </c>
      <c r="G111" s="14" t="s">
        <v>1202</v>
      </c>
      <c r="H111" s="14" t="s">
        <v>846</v>
      </c>
      <c r="I111" s="14" t="s">
        <v>170</v>
      </c>
      <c r="J111" s="14" t="s">
        <v>206</v>
      </c>
      <c r="K111" s="14" t="s">
        <v>147</v>
      </c>
      <c r="L111" s="14" t="str">
        <f>HYPERLINK("http://www.guardian.co.uk/world/2008/jun/29/afghanistan.military","http://www.guardian.co.uk/world/2008/jun/29/afghanistan.military")</f>
        <v>http://www.guardian.co.uk/world/2008/jun/29/afghanistan.military</v>
      </c>
      <c r="M111" s="14" t="str">
        <f>HYPERLINK("http://www.mod.uk/DefenceInternet/DefenceNews/MilitaryOperations/WarrantOfficerClass2DanShirleyKilledInAfghanistan.htm","http://www.mod.uk/DefenceInternet/DefenceNews/MilitaryOperations/WarrantOfficerClass2DanShirleyKilledInAfghanistan.htm")</f>
        <v>http://www.mod.uk/DefenceInternet/DefenceNews/MilitaryOperations/WarrantOfficerClass2DanShirleyKilledInAfghanistan.htm</v>
      </c>
    </row>
    <row r="112" spans="1:13" ht="12.75" customHeight="1">
      <c r="A112" s="13">
        <v>39627</v>
      </c>
      <c r="B112" s="14" t="s">
        <v>566</v>
      </c>
      <c r="C112" s="14" t="s">
        <v>130</v>
      </c>
      <c r="D112" s="14">
        <v>31</v>
      </c>
      <c r="E112" s="14" t="s">
        <v>1180</v>
      </c>
      <c r="F112" s="14" t="s">
        <v>55</v>
      </c>
      <c r="G112" s="14" t="s">
        <v>1247</v>
      </c>
      <c r="H112" s="14" t="s">
        <v>1358</v>
      </c>
      <c r="I112" s="14" t="s">
        <v>1011</v>
      </c>
      <c r="J112" s="14" t="s">
        <v>811</v>
      </c>
      <c r="K112" s="14" t="s">
        <v>133</v>
      </c>
      <c r="L112" s="14" t="str">
        <f>HYPERLINK("http://www.guardian.co.uk/uk/2008/jul/01/1","http://www.guardian.co.uk/uk/2008/jul/01/1")</f>
        <v>http://www.guardian.co.uk/uk/2008/jul/01/1</v>
      </c>
      <c r="M112" s="14" t="str">
        <f>HYPERLINK("http://www.mod.uk/DefenceInternet/DefenceNews/MilitaryOperations/LanceCorporalJamesJohnsonKilledInAfghanistan.htm","http://www.mod.uk/DefenceInternet/DefenceNews/MilitaryOperations/LanceCorporalJamesJohnsonKilledInAfghanistan.htm")</f>
        <v>http://www.mod.uk/DefenceInternet/DefenceNews/MilitaryOperations/LanceCorporalJamesJohnsonKilledInAfghanistan.htm</v>
      </c>
    </row>
    <row r="113" spans="1:13" ht="12.75" customHeight="1">
      <c r="A113" s="13">
        <v>39651</v>
      </c>
      <c r="B113" s="14" t="s">
        <v>818</v>
      </c>
      <c r="C113" s="14" t="s">
        <v>375</v>
      </c>
      <c r="D113" s="14">
        <v>25</v>
      </c>
      <c r="E113" s="14" t="s">
        <v>1180</v>
      </c>
      <c r="F113" s="14" t="s">
        <v>1263</v>
      </c>
      <c r="G113" s="14" t="s">
        <v>431</v>
      </c>
      <c r="H113" s="14" t="s">
        <v>1184</v>
      </c>
      <c r="I113" s="14" t="s">
        <v>1378</v>
      </c>
      <c r="J113" s="14" t="s">
        <v>206</v>
      </c>
      <c r="K113" s="14" t="s">
        <v>972</v>
      </c>
      <c r="L113" s="14" t="str">
        <f>HYPERLINK("http://www.guardian.co.uk/uk/2008/jul/25/military.afghanistan","http://www.guardian.co.uk/uk/2008/jul/25/military.afghanistan")</f>
        <v>http://www.guardian.co.uk/uk/2008/jul/25/military.afghanistan</v>
      </c>
      <c r="M113" s="14" t="str">
        <f>HYPERLINK("http://www.mod.uk/DefenceInternet/DefenceNews/MilitaryOperations/CorporalJasonStuartBarnesKilledInAfghanistan.htm","http://www.mod.uk/DefenceInternet/DefenceNews/MilitaryOperations/CorporalJasonStuartBarnesKilledInAfghanistan.htm")</f>
        <v>http://www.mod.uk/DefenceInternet/DefenceNews/MilitaryOperations/CorporalJasonStuartBarnesKilledInAfghanistan.htm</v>
      </c>
    </row>
    <row r="114" spans="1:13" ht="12.75" customHeight="1">
      <c r="A114" s="13">
        <v>39653</v>
      </c>
      <c r="B114" s="14" t="s">
        <v>779</v>
      </c>
      <c r="C114" s="14" t="s">
        <v>130</v>
      </c>
      <c r="D114" s="14">
        <v>24</v>
      </c>
      <c r="E114" s="14" t="s">
        <v>1180</v>
      </c>
      <c r="F114" s="14" t="s">
        <v>325</v>
      </c>
      <c r="G114" s="14" t="s">
        <v>351</v>
      </c>
      <c r="H114" s="14" t="s">
        <v>814</v>
      </c>
      <c r="I114" s="14" t="s">
        <v>294</v>
      </c>
      <c r="J114" s="14" t="s">
        <v>206</v>
      </c>
      <c r="K114" s="14" t="s">
        <v>213</v>
      </c>
      <c r="L114" s="14" t="str">
        <f>HYPERLINK("http://www.guardian.co.uk/uk/2008/jul/26/military.afghanistan1","http://www.guardian.co.uk/uk/2008/jul/26/military.afghanistan1")</f>
        <v>http://www.guardian.co.uk/uk/2008/jul/26/military.afghanistan1</v>
      </c>
      <c r="M114" s="14" t="str">
        <f>HYPERLINK("http://www.mod.uk/DefenceInternet/DefenceNews/MilitaryOperations/LanceCorporalKennethRoweKilledInAfghanistan.htm","http://www.mod.uk/DefenceInternet/DefenceNews/MilitaryOperations/LanceCorporalKennethRoweKilledInAfghanistan.htm")</f>
        <v>http://www.mod.uk/DefenceInternet/DefenceNews/MilitaryOperations/LanceCorporalKennethRoweKilledInAfghanistan.htm</v>
      </c>
    </row>
    <row r="115" spans="1:13" ht="12.75" customHeight="1">
      <c r="A115" s="13">
        <v>39657</v>
      </c>
      <c r="B115" s="14" t="s">
        <v>884</v>
      </c>
      <c r="C115" s="14" t="s">
        <v>434</v>
      </c>
      <c r="D115" s="14">
        <v>35</v>
      </c>
      <c r="E115" s="14" t="s">
        <v>1180</v>
      </c>
      <c r="F115" s="14" t="s">
        <v>659</v>
      </c>
      <c r="G115" s="14" t="s">
        <v>351</v>
      </c>
      <c r="H115" s="14" t="s">
        <v>138</v>
      </c>
      <c r="I115" s="14" t="s">
        <v>282</v>
      </c>
      <c r="J115" s="14" t="s">
        <v>811</v>
      </c>
      <c r="K115" s="14" t="s">
        <v>496</v>
      </c>
      <c r="L115" s="14" t="str">
        <f>HYPERLINK("http://www.guardian.co.uk/uk/2008/jul/30/military.foreignpolicy","http://www.guardian.co.uk/uk/2008/jul/30/military.foreignpolicy")</f>
        <v>http://www.guardian.co.uk/uk/2008/jul/30/military.foreignpolicy</v>
      </c>
      <c r="M115" s="14" t="str">
        <f>HYPERLINK("http://www.mod.uk/DefenceInternet/DefenceNews/MilitaryOperations/SergeantJonathanMathewsOfTheHighlandersKilledInAfghanistan.htm","http://www.mod.uk/DefenceInternet/DefenceNews/MilitaryOperations/SergeantJonathanMathewsOfTheHighlandersKilledInAfghanistan.htm")</f>
        <v>http://www.mod.uk/DefenceInternet/DefenceNews/MilitaryOperations/SergeantJonathanMathewsOfTheHighlandersKilledInAfghanistan.htm</v>
      </c>
    </row>
    <row r="116" spans="1:13" ht="12.75" customHeight="1">
      <c r="A116" s="13">
        <v>39658</v>
      </c>
      <c r="B116" s="14" t="s">
        <v>397</v>
      </c>
      <c r="C116" s="14" t="s">
        <v>938</v>
      </c>
      <c r="D116" s="14">
        <v>25</v>
      </c>
      <c r="E116" s="14" t="s">
        <v>1180</v>
      </c>
      <c r="F116" s="14" t="s">
        <v>805</v>
      </c>
      <c r="G116" s="14" t="s">
        <v>431</v>
      </c>
      <c r="H116" s="14" t="s">
        <v>3</v>
      </c>
      <c r="I116" s="14" t="s">
        <v>944</v>
      </c>
      <c r="J116" s="14" t="s">
        <v>206</v>
      </c>
      <c r="K116" s="14" t="s">
        <v>694</v>
      </c>
      <c r="L116" s="14" t="str">
        <f>HYPERLINK("http://www.guardian.co.uk/world/2008/jul/31/afghanistan.defence","http://www.guardian.co.uk/world/2008/jul/31/afghanistan.defence")</f>
        <v>http://www.guardian.co.uk/world/2008/jul/31/afghanistan.defence</v>
      </c>
      <c r="M116" s="14" t="str">
        <f>HYPERLINK("http://www.mod.uk/DefenceInternet/DefenceNews/MilitaryOperations/PrivatePeterJoeCowtonKilledInAfghanistan.htm","http://www.mod.uk/DefenceInternet/DefenceNews/MilitaryOperations/PrivatePeterJoeCowtonKilledInAfghanistan.htm")</f>
        <v>http://www.mod.uk/DefenceInternet/DefenceNews/MilitaryOperations/PrivatePeterJoeCowtonKilledInAfghanistan.htm</v>
      </c>
    </row>
    <row r="117" spans="1:13" ht="12.75" customHeight="1">
      <c r="A117" s="13">
        <v>39671</v>
      </c>
      <c r="B117" s="14" t="s">
        <v>1312</v>
      </c>
      <c r="C117" s="14" t="s">
        <v>1121</v>
      </c>
      <c r="D117" s="14">
        <v>21</v>
      </c>
      <c r="E117" s="14" t="s">
        <v>1180</v>
      </c>
      <c r="F117" s="14" t="s">
        <v>1296</v>
      </c>
      <c r="G117" s="14" t="s">
        <v>680</v>
      </c>
      <c r="H117" s="14" t="s">
        <v>385</v>
      </c>
      <c r="I117" s="14" t="s">
        <v>71</v>
      </c>
      <c r="J117" s="14" t="s">
        <v>206</v>
      </c>
      <c r="K117" s="14" t="s">
        <v>1086</v>
      </c>
      <c r="L117" s="14" t="str">
        <f>HYPERLINK("http://www.guardian.co.uk/world/2008/aug/18/afghanistan.military","http://www.guardian.co.uk/world/2008/aug/18/afghanistan.military")</f>
        <v>http://www.guardian.co.uk/world/2008/aug/18/afghanistan.military</v>
      </c>
      <c r="M117" s="14" t="str">
        <f>HYPERLINK("http://www.mod.uk/DefenceInternet/DefenceNews/MilitaryOperations/SignallerWayneBlandFrom16SignalRegimentKilledInAfghanistan.htm","http://www.mod.uk/DefenceInternet/DefenceNews/MilitaryOperations/SignallerWayneBlandFrom16SignalRegimentKilledInAfghanistan.htm")</f>
        <v>http://www.mod.uk/DefenceInternet/DefenceNews/MilitaryOperations/SignallerWayneBlandFrom16SignalRegimentKilledInAfghanistan.htm</v>
      </c>
    </row>
    <row r="118" spans="1:13" ht="12.75" customHeight="1">
      <c r="A118" s="13">
        <v>39678</v>
      </c>
      <c r="B118" s="14" t="s">
        <v>891</v>
      </c>
      <c r="C118" s="14" t="s">
        <v>375</v>
      </c>
      <c r="D118" s="14">
        <v>29</v>
      </c>
      <c r="E118" s="14" t="s">
        <v>1180</v>
      </c>
      <c r="F118" s="14" t="s">
        <v>207</v>
      </c>
      <c r="G118" s="14" t="s">
        <v>431</v>
      </c>
      <c r="H118" s="14" t="s">
        <v>1037</v>
      </c>
      <c r="I118" s="14" t="s">
        <v>369</v>
      </c>
      <c r="J118" s="14" t="s">
        <v>811</v>
      </c>
      <c r="K118" s="14" t="s">
        <v>1332</v>
      </c>
      <c r="L118" s="14" t="str">
        <f>HYPERLINK("http://www.guardian.co.uk/uk/2008/aug/20/military.afghanistan","http://www.guardian.co.uk/uk/2008/aug/20/military.afghanistan")</f>
        <v>http://www.guardian.co.uk/uk/2008/aug/20/military.afghanistan</v>
      </c>
      <c r="M118" s="14" t="str">
        <f>HYPERLINK("http://www.mod.uk/DefenceInternet/DefenceNews/MilitaryOperations/CorporalBarryDempseyKilledInAfghanistan.htm","http://www.mod.uk/DefenceInternet/DefenceNews/MilitaryOperations/CorporalBarryDempseyKilledInAfghanistan.htm")</f>
        <v>http://www.mod.uk/DefenceInternet/DefenceNews/MilitaryOperations/CorporalBarryDempseyKilledInAfghanistan.htm</v>
      </c>
    </row>
    <row r="119" spans="1:13" ht="12.75" customHeight="1">
      <c r="A119" s="13">
        <v>39695</v>
      </c>
      <c r="B119" s="14" t="s">
        <v>425</v>
      </c>
      <c r="C119" s="14" t="s">
        <v>918</v>
      </c>
      <c r="D119" s="14">
        <v>29</v>
      </c>
      <c r="E119" s="14" t="s">
        <v>1180</v>
      </c>
      <c r="F119" s="14" t="s">
        <v>870</v>
      </c>
      <c r="G119" s="14" t="s">
        <v>431</v>
      </c>
      <c r="H119" s="14" t="s">
        <v>654</v>
      </c>
      <c r="I119" s="14" t="s">
        <v>74</v>
      </c>
      <c r="J119" s="14" t="s">
        <v>205</v>
      </c>
      <c r="K119" s="14" t="s">
        <v>1311</v>
      </c>
      <c r="L119" s="14" t="str">
        <f>HYPERLINK("http://www.guardian.co.uk/uk/2008/sep/06/military.afghanistan","http://www.guardian.co.uk/uk/2008/sep/06/military.afghanistan")</f>
        <v>http://www.guardian.co.uk/uk/2008/sep/06/military.afghanistan</v>
      </c>
      <c r="M119" s="14" t="str">
        <f>HYPERLINK("http://www.mod.uk/DefenceInternet/DefenceNews/MilitaryOperations/RangerJustinJamesCupplesKilledInAfghanistan.htm","http://www.mod.uk/DefenceInternet/DefenceNews/MilitaryOperations/RangerJustinJamesCupplesKilledInAfghanistan.htm")</f>
        <v>http://www.mod.uk/DefenceInternet/DefenceNews/MilitaryOperations/RangerJustinJamesCupplesKilledInAfghanistan.htm</v>
      </c>
    </row>
    <row r="120" spans="1:13" ht="12.75" customHeight="1">
      <c r="A120" s="13">
        <v>39701</v>
      </c>
      <c r="B120" s="14" t="s">
        <v>1089</v>
      </c>
      <c r="C120" s="14" t="s">
        <v>54</v>
      </c>
      <c r="D120" s="14">
        <v>40</v>
      </c>
      <c r="E120" s="14" t="s">
        <v>1180</v>
      </c>
      <c r="F120" s="14" t="s">
        <v>1133</v>
      </c>
      <c r="G120" s="14" t="s">
        <v>431</v>
      </c>
      <c r="H120" s="14" t="s">
        <v>328</v>
      </c>
      <c r="I120" s="14" t="s">
        <v>282</v>
      </c>
      <c r="J120" s="14" t="s">
        <v>811</v>
      </c>
      <c r="K120" s="14" t="s">
        <v>88</v>
      </c>
      <c r="L120" s="14" t="str">
        <f>HYPERLINK("http://www.guardian.co.uk/uk/2008/sep/13/military.afghanistan","http://www.guardian.co.uk/uk/2008/sep/13/military.afghanistan")</f>
        <v>http://www.guardian.co.uk/uk/2008/sep/13/military.afghanistan</v>
      </c>
      <c r="M120" s="14" t="str">
        <f>HYPERLINK("http://www.mod.uk/DefenceInternet/DefenceNews/MilitaryOperations/WarrantOfficerClass2GarygazOdonnellGm11ExplosiveOrdnanceDisposalRegimentRoyalLogisticCorpsKilledInAf.htm","http://www.mod.uk/DefenceInternet/DefenceNews/MilitaryOperations/WarrantOfficerClass2GarygazOdonnellGm11ExplosiveOrdnanceDisposalRegimentRoyalLogisticCorpsKilledInAf.htm")</f>
        <v>http://www.mod.uk/DefenceInternet/DefenceNews/MilitaryOperations/WarrantOfficerClass2GarygazOdonnellGm11ExplosiveOrdnanceDisposalRegimentRoyalLogisticCorpsKilledInAf.htm</v>
      </c>
    </row>
    <row r="121" spans="1:13" ht="12.75" customHeight="1">
      <c r="A121" s="13">
        <v>39703</v>
      </c>
      <c r="B121" s="14" t="s">
        <v>1138</v>
      </c>
      <c r="C121" s="14" t="s">
        <v>938</v>
      </c>
      <c r="D121" s="14">
        <v>23</v>
      </c>
      <c r="E121" s="14" t="s">
        <v>1180</v>
      </c>
      <c r="F121" s="14" t="s">
        <v>567</v>
      </c>
      <c r="G121" s="14" t="s">
        <v>351</v>
      </c>
      <c r="H121" s="14" t="s">
        <v>342</v>
      </c>
      <c r="I121" s="14" t="s">
        <v>935</v>
      </c>
      <c r="J121" s="14" t="s">
        <v>206</v>
      </c>
      <c r="K121" s="14" t="s">
        <v>820</v>
      </c>
      <c r="L121" s="14" t="str">
        <f>HYPERLINK("http://www.guardian.co.uk/uk/2008/sep/15/2","http://www.guardian.co.uk/uk/2008/sep/15/2")</f>
        <v>http://www.guardian.co.uk/uk/2008/sep/15/2</v>
      </c>
      <c r="M121" s="14" t="str">
        <f>HYPERLINK("http://www.mod.uk/DefenceInternet/DefenceNews/MilitaryOperations/PrivateJasonLeeRawstronOf2ParaKilledInAfghanistan.htm","http://www.mod.uk/DefenceInternet/DefenceNews/MilitaryOperations/PrivateJasonLeeRawstronOf2ParaKilledInAfghanistan.htm")</f>
        <v>http://www.mod.uk/DefenceInternet/DefenceNews/MilitaryOperations/PrivateJasonLeeRawstronOf2ParaKilledInAfghanistan.htm</v>
      </c>
    </row>
    <row r="122" spans="1:13" ht="12.75" customHeight="1">
      <c r="A122" s="13">
        <v>39704</v>
      </c>
      <c r="B122" s="14" t="s">
        <v>150</v>
      </c>
      <c r="C122" s="14" t="s">
        <v>130</v>
      </c>
      <c r="D122" s="14">
        <v>26</v>
      </c>
      <c r="E122" s="14" t="s">
        <v>1180</v>
      </c>
      <c r="F122" s="14" t="s">
        <v>1293</v>
      </c>
      <c r="G122" s="14" t="s">
        <v>143</v>
      </c>
      <c r="H122" s="14" t="s">
        <v>1096</v>
      </c>
      <c r="I122" s="14" t="s">
        <v>42</v>
      </c>
      <c r="J122" s="14" t="s">
        <v>206</v>
      </c>
      <c r="K122" s="14" t="s">
        <v>543</v>
      </c>
      <c r="L122" s="14" t="str">
        <f>HYPERLINK("http://www.guardian.co.uk/uk/2008/sep/15/military.afghanistan","http://www.guardian.co.uk/uk/2008/sep/15/military.afghanistan")</f>
        <v>http://www.guardian.co.uk/uk/2008/sep/15/military.afghanistan</v>
      </c>
      <c r="M122" s="14" t="str">
        <f>HYPERLINK("http://www.mod.uk/DefenceInternet/DefenceNews/MilitaryOperations/LanceCorporalNickyMasonKilledInAfghanistan.htm","http://www.mod.uk/DefenceInternet/DefenceNews/MilitaryOperations/LanceCorporalNickyMasonKilledInAfghanistan.htm")</f>
        <v>http://www.mod.uk/DefenceInternet/DefenceNews/MilitaryOperations/LanceCorporalNickyMasonKilledInAfghanistan.htm</v>
      </c>
    </row>
    <row r="123" spans="1:13" ht="12.75" customHeight="1">
      <c r="A123" s="13">
        <v>39736</v>
      </c>
      <c r="B123" s="14" t="s">
        <v>416</v>
      </c>
      <c r="C123" s="14" t="s">
        <v>23</v>
      </c>
      <c r="D123" s="14">
        <v>21</v>
      </c>
      <c r="E123" s="14" t="s">
        <v>1180</v>
      </c>
      <c r="F123" s="14" t="s">
        <v>774</v>
      </c>
      <c r="G123" s="14" t="s">
        <v>431</v>
      </c>
      <c r="H123" s="14" t="s">
        <v>1286</v>
      </c>
      <c r="I123" s="14" t="s">
        <v>1300</v>
      </c>
      <c r="J123" s="14" t="s">
        <v>206</v>
      </c>
      <c r="K123" s="14" t="s">
        <v>382</v>
      </c>
      <c r="L123" s="14" t="str">
        <f>HYPERLINK("http://www.guardian.co.uk/world/2008/oct/17/afghanistan-nato","http://www.guardian.co.uk/world/2008/oct/17/afghanistan-nato")</f>
        <v>http://www.guardian.co.uk/world/2008/oct/17/afghanistan-nato</v>
      </c>
      <c r="M123" s="14" t="str">
        <f>HYPERLINK("http://www.mod.uk/DefenceInternet/DefenceNews/MilitaryOperations/TrooperJamesMundayKilledInAfghanistan.htm","http://www.mod.uk/DefenceInternet/DefenceNews/MilitaryOperations/TrooperJamesMundayKilledInAfghanistan.htm")</f>
        <v>http://www.mod.uk/DefenceInternet/DefenceNews/MilitaryOperations/TrooperJamesMundayKilledInAfghanistan.htm</v>
      </c>
    </row>
    <row r="124" spans="1:13" ht="12.75" customHeight="1">
      <c r="A124" s="13">
        <v>39756</v>
      </c>
      <c r="B124" s="14" t="s">
        <v>859</v>
      </c>
      <c r="C124" s="14" t="s">
        <v>1161</v>
      </c>
      <c r="D124" s="14">
        <v>28</v>
      </c>
      <c r="E124" s="14" t="s">
        <v>1180</v>
      </c>
      <c r="F124" s="14" t="s">
        <v>39</v>
      </c>
      <c r="G124" s="14" t="s">
        <v>351</v>
      </c>
      <c r="H124" s="14" t="s">
        <v>1044</v>
      </c>
      <c r="I124" s="14" t="s">
        <v>1135</v>
      </c>
      <c r="J124" s="14" t="s">
        <v>298</v>
      </c>
      <c r="K124" s="14" t="s">
        <v>144</v>
      </c>
      <c r="L124" s="14" t="str">
        <f>HYPERLINK("http://www.guardian.co.uk/uk/2008/nov/06/gurkha-soldier-afghanistan-musa-qala","http://www.guardian.co.uk/uk/2008/nov/06/gurkha-soldier-afghanistan-musa-qala")</f>
        <v>http://www.guardian.co.uk/uk/2008/nov/06/gurkha-soldier-afghanistan-musa-qala</v>
      </c>
      <c r="M124" s="14" t="str">
        <f>HYPERLINK("http://www.mod.uk/DefenceInternet/DefenceNews/MilitaryOperations/RiflemanYubrajRaiKilledInAfghanistan.htm","http://www.mod.uk/DefenceInternet/DefenceNews/MilitaryOperations/RiflemanYubrajRaiKilledInAfghanistan.htm")</f>
        <v>http://www.mod.uk/DefenceInternet/DefenceNews/MilitaryOperations/RiflemanYubrajRaiKilledInAfghanistan.htm</v>
      </c>
    </row>
    <row r="125" spans="1:13" ht="12.75" customHeight="1">
      <c r="A125" s="13">
        <v>39764</v>
      </c>
      <c r="B125" s="14" t="s">
        <v>135</v>
      </c>
      <c r="C125" s="14" t="s">
        <v>406</v>
      </c>
      <c r="D125" s="14">
        <v>32</v>
      </c>
      <c r="E125" s="14" t="s">
        <v>1164</v>
      </c>
      <c r="F125" s="14" t="s">
        <v>396</v>
      </c>
      <c r="G125" s="14" t="s">
        <v>431</v>
      </c>
      <c r="H125" s="14" t="s">
        <v>663</v>
      </c>
      <c r="I125" s="14" t="s">
        <v>1035</v>
      </c>
      <c r="J125" s="14" t="s">
        <v>206</v>
      </c>
      <c r="K125" s="14" t="s">
        <v>773</v>
      </c>
      <c r="L125" s="14" t="str">
        <f>HYPERLINK("http://www.guardian.co.uk/uk/2008/nov/15/military-afghanistan","http://www.guardian.co.uk/uk/2008/nov/15/military-afghanistan")</f>
        <v>http://www.guardian.co.uk/uk/2008/nov/15/military-afghanistan</v>
      </c>
      <c r="M125" s="14" t="str">
        <f>HYPERLINK("http://www.mod.uk/DefenceInternet/DefenceNews/MilitaryOperations/MarineNeilDavidDunstanAndMarineRobertJosephMckibbenKilledInAfghanistan.htm","http://www.mod.uk/DefenceInternet/DefenceNews/MilitaryOperations/MarineNeilDavidDunstanAndMarineRobertJosephMckibbenKilledInAfghanistan.htm")</f>
        <v>http://www.mod.uk/DefenceInternet/DefenceNews/MilitaryOperations/MarineNeilDavidDunstanAndMarineRobertJosephMckibbenKilledInAfghanistan.htm</v>
      </c>
    </row>
    <row r="126" spans="1:13" ht="12.75" customHeight="1">
      <c r="A126" s="13">
        <v>39764</v>
      </c>
      <c r="B126" s="14" t="s">
        <v>246</v>
      </c>
      <c r="C126" s="14" t="s">
        <v>406</v>
      </c>
      <c r="D126" s="14">
        <v>32</v>
      </c>
      <c r="E126" s="14" t="s">
        <v>1164</v>
      </c>
      <c r="F126" s="14" t="s">
        <v>396</v>
      </c>
      <c r="G126" s="14" t="s">
        <v>431</v>
      </c>
      <c r="H126" s="14" t="s">
        <v>663</v>
      </c>
      <c r="I126" s="14" t="s">
        <v>101</v>
      </c>
      <c r="J126" s="14" t="s">
        <v>205</v>
      </c>
      <c r="K126" s="14" t="s">
        <v>321</v>
      </c>
      <c r="L126" s="14" t="str">
        <f>HYPERLINK("http://www.guardian.co.uk/uk/2008/nov/15/military-afghanistan","http://www.guardian.co.uk/uk/2008/nov/15/military-afghanistan")</f>
        <v>http://www.guardian.co.uk/uk/2008/nov/15/military-afghanistan</v>
      </c>
      <c r="M126" s="14" t="str">
        <f>HYPERLINK("http://www.mod.uk/DefenceInternet/DefenceNews/MilitaryOperations/MarineNeilDavidDunstanAndMarineRobertJosephMckibbenKilledInAfghanistan.htm","http://www.mod.uk/DefenceInternet/DefenceNews/MilitaryOperations/MarineNeilDavidDunstanAndMarineRobertJosephMckibbenKilledInAfghanistan.htm")</f>
        <v>http://www.mod.uk/DefenceInternet/DefenceNews/MilitaryOperations/MarineNeilDavidDunstanAndMarineRobertJosephMckibbenKilledInAfghanistan.htm</v>
      </c>
    </row>
    <row r="127" spans="1:13" ht="12.75" customHeight="1">
      <c r="A127" s="13">
        <v>39767</v>
      </c>
      <c r="B127" s="14" t="s">
        <v>57</v>
      </c>
      <c r="C127" s="14" t="s">
        <v>847</v>
      </c>
      <c r="D127" s="14">
        <v>36</v>
      </c>
      <c r="E127" s="14" t="s">
        <v>1180</v>
      </c>
      <c r="F127" s="14" t="s">
        <v>39</v>
      </c>
      <c r="G127" s="14" t="s">
        <v>431</v>
      </c>
      <c r="H127" s="14" t="s">
        <v>1044</v>
      </c>
      <c r="I127" s="14" t="s">
        <v>561</v>
      </c>
      <c r="J127" s="14" t="s">
        <v>298</v>
      </c>
      <c r="K127" s="14" t="s">
        <v>1240</v>
      </c>
      <c r="L127" s="14" t="str">
        <f>HYPERLINK("http://www.guardian.co.uk/uk/2008/nov/18/1","http://www.guardian.co.uk/uk/2008/nov/18/1")</f>
        <v>http://www.guardian.co.uk/uk/2008/nov/18/1</v>
      </c>
      <c r="M127" s="14" t="str">
        <f>HYPERLINK("http://www.mod.uk/DefenceInternet/DefenceNews/MilitaryOperations/ColourSergeantKrishnabahadurDuraKilledInAfghanistan.htm","http://www.mod.uk/DefenceInternet/DefenceNews/MilitaryOperations/ColourSergeantKrishnabahadurDuraKilledInAfghanistan.htm")</f>
        <v>http://www.mod.uk/DefenceInternet/DefenceNews/MilitaryOperations/ColourSergeantKrishnabahadurDuraKilledInAfghanistan.htm</v>
      </c>
    </row>
    <row r="128" spans="1:13" ht="12.75" customHeight="1">
      <c r="A128" s="13">
        <v>39776</v>
      </c>
      <c r="B128" s="14" t="s">
        <v>242</v>
      </c>
      <c r="C128" s="14" t="s">
        <v>406</v>
      </c>
      <c r="D128" s="14">
        <v>24</v>
      </c>
      <c r="E128" s="14" t="s">
        <v>1164</v>
      </c>
      <c r="F128" s="14" t="s">
        <v>647</v>
      </c>
      <c r="G128" s="14" t="s">
        <v>431</v>
      </c>
      <c r="H128" s="14" t="s">
        <v>924</v>
      </c>
      <c r="I128" s="14" t="s">
        <v>30</v>
      </c>
      <c r="J128" s="14" t="s">
        <v>206</v>
      </c>
      <c r="K128" s="14" t="s">
        <v>1156</v>
      </c>
      <c r="L128" s="14" t="str">
        <f>HYPERLINK("http://www.guardian.co.uk/uk/2008/nov/26/iraq-afghanistan-defence-budget-mod","http://www.guardian.co.uk/uk/2008/nov/26/iraq-afghanistan-defence-budget-mod")</f>
        <v>http://www.guardian.co.uk/uk/2008/nov/26/iraq-afghanistan-defence-budget-mod</v>
      </c>
      <c r="M128" s="14" t="str">
        <f>HYPERLINK("http://www.mod.uk/DefenceInternet/DefenceNews/MilitaryOperations/MarineAlexanderLucasKilledInAfghanistan.htm","http://www.mod.uk/DefenceInternet/DefenceNews/MilitaryOperations/MarineAlexanderLucasKilledInAfghanistan.htm")</f>
        <v>http://www.mod.uk/DefenceInternet/DefenceNews/MilitaryOperations/MarineAlexanderLucasKilledInAfghanistan.htm</v>
      </c>
    </row>
    <row r="129" spans="1:14" ht="12.75" customHeight="1">
      <c r="A129" s="13">
        <v>39779</v>
      </c>
      <c r="B129" s="14" t="s">
        <v>1129</v>
      </c>
      <c r="C129" s="14" t="s">
        <v>406</v>
      </c>
      <c r="D129" s="14">
        <v>20</v>
      </c>
      <c r="E129" s="14" t="s">
        <v>1164</v>
      </c>
      <c r="F129" s="14" t="s">
        <v>1190</v>
      </c>
      <c r="G129" s="14" t="s">
        <v>1266</v>
      </c>
      <c r="H129" s="14" t="s">
        <v>1358</v>
      </c>
      <c r="I129" s="14" t="s">
        <v>189</v>
      </c>
      <c r="J129" s="14" t="s">
        <v>206</v>
      </c>
      <c r="K129" s="14" t="s">
        <v>233</v>
      </c>
      <c r="L129" s="14" t="str">
        <f>HYPERLINK("http://www.guardian.co.uk/uk/2008/nov/29/marines-soldiers-killed-afghanistan","http://www.guardian.co.uk/uk/2008/nov/29/marines-soldiers-killed-afghanistan")</f>
        <v>http://www.guardian.co.uk/uk/2008/nov/29/marines-soldiers-killed-afghanistan</v>
      </c>
      <c r="M129" s="14" t="str">
        <f>HYPERLINK("http://www.mod.uk/DefenceInternet/DefenceNews/MilitaryOperations/MarineTonyEvansAndMarineGeorgieSparksKilledInAfghanistan.htm","http://www.mod.uk/DefenceInternet/DefenceNews/MilitaryOperations/MarineTonyEvansAndMarineGeorgieSparksKilledInAfghanistan.htm")</f>
        <v>http://www.mod.uk/DefenceInternet/DefenceNews/MilitaryOperations/MarineTonyEvansAndMarineGeorgieSparksKilledInAfghanistan.htm</v>
      </c>
    </row>
    <row r="130" spans="1:14" ht="12.75" customHeight="1">
      <c r="A130" s="13">
        <v>39779</v>
      </c>
      <c r="B130" s="14" t="s">
        <v>721</v>
      </c>
      <c r="C130" s="14" t="s">
        <v>406</v>
      </c>
      <c r="D130" s="14">
        <v>19</v>
      </c>
      <c r="E130" s="14" t="s">
        <v>1164</v>
      </c>
      <c r="F130" s="14" t="s">
        <v>1190</v>
      </c>
      <c r="G130" s="14" t="s">
        <v>1266</v>
      </c>
      <c r="H130" s="14" t="s">
        <v>1358</v>
      </c>
      <c r="I130" s="14" t="s">
        <v>947</v>
      </c>
      <c r="J130" s="14" t="s">
        <v>206</v>
      </c>
      <c r="K130" s="14" t="s">
        <v>710</v>
      </c>
      <c r="L130" s="14" t="str">
        <f>HYPERLINK("http://www.guardian.co.uk/uk/2008/nov/29/marines-soldiers-killed-afghanistan","http://www.guardian.co.uk/uk/2008/nov/29/marines-soldiers-killed-afghanistan")</f>
        <v>http://www.guardian.co.uk/uk/2008/nov/29/marines-soldiers-killed-afghanistan</v>
      </c>
      <c r="M130" s="14" t="str">
        <f>HYPERLINK("http://www.mod.uk/DefenceInternet/DefenceNews/MilitaryOperations/MarineTonyEvansAndMarineGeorgieSparksKilledInAfghanistan.htm","http://www.mod.uk/DefenceInternet/DefenceNews/MilitaryOperations/MarineTonyEvansAndMarineGeorgieSparksKilledInAfghanistan.htm")</f>
        <v>http://www.mod.uk/DefenceInternet/DefenceNews/MilitaryOperations/MarineTonyEvansAndMarineGeorgieSparksKilledInAfghanistan.htm</v>
      </c>
    </row>
    <row r="131" spans="1:14" ht="12.75" customHeight="1">
      <c r="A131" s="13">
        <v>39794</v>
      </c>
      <c r="B131" s="14" t="s">
        <v>1291</v>
      </c>
      <c r="C131" s="14" t="s">
        <v>375</v>
      </c>
      <c r="D131" s="14">
        <v>26</v>
      </c>
      <c r="E131" s="14" t="s">
        <v>1164</v>
      </c>
      <c r="F131" s="14" t="s">
        <v>576</v>
      </c>
      <c r="G131" s="14" t="s">
        <v>502</v>
      </c>
      <c r="H131" s="14" t="s">
        <v>1137</v>
      </c>
      <c r="I131" s="14" t="s">
        <v>551</v>
      </c>
      <c r="J131" s="14" t="s">
        <v>206</v>
      </c>
      <c r="K131" s="14" t="s">
        <v>860</v>
      </c>
      <c r="L131" s="14" t="str">
        <f>HYPERLINK("http://www.guardian.co.uk/uk/2008/dec/13/military-afghanistan","http://www.guardian.co.uk/uk/2008/dec/13/military-afghanistan")</f>
        <v>http://www.guardian.co.uk/uk/2008/dec/13/military-afghanistan</v>
      </c>
      <c r="M131" s="14" t="str">
        <f>HYPERLINK("http://www.mod.uk/DefenceInternet/DefenceNews/MilitaryOperations/MarineDamianDaviesSergeantJohnManuelAndCorporalMarcBirchKilledInAfghanistan.htm","http://www.mod.uk/DefenceInternet/DefenceNews/MilitaryOperations/MarineDamianDaviesSergeantJohnManuelAndCorporalMarcBirchKilledInAfghanistan.htm")</f>
        <v>http://www.mod.uk/DefenceInternet/DefenceNews/MilitaryOperations/MarineDamianDaviesSergeantJohnManuelAndCorporalMarcBirchKilledInAfghanistan.htm</v>
      </c>
    </row>
    <row r="132" spans="1:14" ht="12.75" customHeight="1">
      <c r="A132" s="13">
        <v>39794</v>
      </c>
      <c r="B132" s="14" t="s">
        <v>971</v>
      </c>
      <c r="C132" s="14" t="s">
        <v>406</v>
      </c>
      <c r="D132" s="14">
        <v>27</v>
      </c>
      <c r="E132" s="14" t="s">
        <v>1164</v>
      </c>
      <c r="F132" s="14" t="s">
        <v>1206</v>
      </c>
      <c r="G132" s="14" t="s">
        <v>502</v>
      </c>
      <c r="H132" s="14" t="s">
        <v>371</v>
      </c>
      <c r="I132" s="14" t="s">
        <v>215</v>
      </c>
      <c r="J132" s="14" t="s">
        <v>206</v>
      </c>
      <c r="K132" s="14" t="s">
        <v>594</v>
      </c>
      <c r="L132" s="14" t="str">
        <f>HYPERLINK("http://www.guardian.co.uk/uk/2008/dec/13/military-afghanistan","http://www.guardian.co.uk/uk/2008/dec/13/military-afghanistan")</f>
        <v>http://www.guardian.co.uk/uk/2008/dec/13/military-afghanistan</v>
      </c>
      <c r="M132" s="14" t="str">
        <f>HYPERLINK("http://www.mod.uk/DefenceInternet/DefenceNews/MilitaryOperations/MarineDamianDaviesSergeantJohnManuelAndCorporalMarcBirchKilledInAfghanistan.htm","http://www.mod.uk/DefenceInternet/DefenceNews/MilitaryOperations/MarineDamianDaviesSergeantJohnManuelAndCorporalMarcBirchKilledInAfghanistan.htm")</f>
        <v>http://www.mod.uk/DefenceInternet/DefenceNews/MilitaryOperations/MarineDamianDaviesSergeantJohnManuelAndCorporalMarcBirchKilledInAfghanistan.htm</v>
      </c>
    </row>
    <row r="133" spans="1:14" ht="12.75" customHeight="1">
      <c r="A133" s="13">
        <v>39794</v>
      </c>
      <c r="B133" s="14" t="s">
        <v>637</v>
      </c>
      <c r="C133" s="14" t="s">
        <v>130</v>
      </c>
      <c r="D133" s="14">
        <v>26</v>
      </c>
      <c r="E133" s="14" t="s">
        <v>1164</v>
      </c>
      <c r="F133" s="14" t="s">
        <v>257</v>
      </c>
      <c r="G133" s="14" t="s">
        <v>431</v>
      </c>
      <c r="H133" s="14" t="s">
        <v>654</v>
      </c>
      <c r="I133" s="14" t="s">
        <v>447</v>
      </c>
      <c r="J133" s="14" t="s">
        <v>206</v>
      </c>
      <c r="K133" s="14" t="s">
        <v>1269</v>
      </c>
      <c r="L133" s="14" t="str">
        <f>HYPERLINK("http://www.guardian.co.uk/uk/2008/dec/13/military-afghanistan","http://www.guardian.co.uk/uk/2008/dec/13/military-afghanistan")</f>
        <v>http://www.guardian.co.uk/uk/2008/dec/13/military-afghanistan</v>
      </c>
      <c r="M133" s="14" t="str">
        <f>HYPERLINK("http://www.mod.uk/DefenceInternet/DefenceNews/MilitaryOperations/LanceCorporalStevenjamieFellowsKilledInAfghanistan.htm","http://www.mod.uk/DefenceInternet/DefenceNews/MilitaryOperations/LanceCorporalStevenjamieFellowsKilledInAfghanistan.htm")</f>
        <v>http://www.mod.uk/DefenceInternet/DefenceNews/MilitaryOperations/LanceCorporalStevenjamieFellowsKilledInAfghanistan.htm</v>
      </c>
    </row>
    <row r="134" spans="1:14" ht="12.75" customHeight="1">
      <c r="A134" s="13">
        <v>39794</v>
      </c>
      <c r="B134" s="14" t="s">
        <v>627</v>
      </c>
      <c r="C134" s="14" t="s">
        <v>434</v>
      </c>
      <c r="D134" s="14">
        <v>38</v>
      </c>
      <c r="E134" s="14" t="s">
        <v>1164</v>
      </c>
      <c r="F134" s="14" t="s">
        <v>914</v>
      </c>
      <c r="G134" s="14" t="s">
        <v>502</v>
      </c>
      <c r="H134" s="14" t="s">
        <v>612</v>
      </c>
      <c r="I134" s="14" t="s">
        <v>635</v>
      </c>
      <c r="J134" s="14" t="s">
        <v>206</v>
      </c>
      <c r="K134" s="14" t="s">
        <v>1277</v>
      </c>
      <c r="L134" s="14" t="str">
        <f>HYPERLINK("http://www.guardian.co.uk/uk/2008/dec/13/military-afghanistan","http://www.guardian.co.uk/uk/2008/dec/13/military-afghanistan")</f>
        <v>http://www.guardian.co.uk/uk/2008/dec/13/military-afghanistan</v>
      </c>
      <c r="M134" s="14" t="str">
        <f>HYPERLINK("http://www.mod.uk/DefenceInternet/DefenceNews/MilitaryOperations/MarineDamianDaviesSergeantJohnManuelAndCorporalMarcBirchKilledInAfghanistan.htm","http://www.mod.uk/DefenceInternet/DefenceNews/MilitaryOperations/MarineDamianDaviesSergeantJohnManuelAndCorporalMarcBirchKilledInAfghanistan.htm")</f>
        <v>http://www.mod.uk/DefenceInternet/DefenceNews/MilitaryOperations/MarineDamianDaviesSergeantJohnManuelAndCorporalMarcBirchKilledInAfghanistan.htm</v>
      </c>
    </row>
    <row r="135" spans="1:14" ht="12.75" customHeight="1">
      <c r="A135" s="13">
        <v>39797</v>
      </c>
      <c r="B135" s="14" t="s">
        <v>679</v>
      </c>
      <c r="C135" s="14" t="s">
        <v>611</v>
      </c>
      <c r="D135" s="14">
        <v>26</v>
      </c>
      <c r="E135" s="14" t="s">
        <v>1180</v>
      </c>
      <c r="F135" s="14" t="s">
        <v>724</v>
      </c>
      <c r="G135" s="14" t="s">
        <v>391</v>
      </c>
      <c r="H135" s="14" t="s">
        <v>79</v>
      </c>
      <c r="I135" s="14" t="s">
        <v>865</v>
      </c>
      <c r="J135" s="14" t="s">
        <v>206</v>
      </c>
      <c r="K135" s="14" t="s">
        <v>1382</v>
      </c>
      <c r="L135" s="14" t="str">
        <f>HYPERLINK("http://www.guardian.co.uk/uk/2008/dec/16/snatch-land-rovers-phased-out","http://www.guardian.co.uk/uk/2008/dec/16/snatch-land-rovers-phased-out")</f>
        <v>http://www.guardian.co.uk/uk/2008/dec/16/snatch-land-rovers-phased-out</v>
      </c>
      <c r="M135" s="14" t="str">
        <f>HYPERLINK("http://www.mod.uk/DefenceInternet/DefenceNews/MilitaryOperations/LieutenantAaronLewisKilledInAfghanistan.htm","http://www.mod.uk/DefenceInternet/DefenceNews/MilitaryOperations/LieutenantAaronLewisKilledInAfghanistan.htm")</f>
        <v>http://www.mod.uk/DefenceInternet/DefenceNews/MilitaryOperations/LieutenantAaronLewisKilledInAfghanistan.htm</v>
      </c>
    </row>
    <row r="136" spans="1:14" ht="12.75" customHeight="1">
      <c r="A136" s="13">
        <v>39799</v>
      </c>
      <c r="B136" s="14" t="s">
        <v>1077</v>
      </c>
      <c r="C136" s="14" t="s">
        <v>1161</v>
      </c>
      <c r="D136" s="14">
        <v>21</v>
      </c>
      <c r="E136" s="14" t="s">
        <v>1180</v>
      </c>
      <c r="F136" s="14" t="s">
        <v>251</v>
      </c>
      <c r="G136" s="14" t="s">
        <v>391</v>
      </c>
      <c r="H136" s="14" t="s">
        <v>264</v>
      </c>
      <c r="I136" s="14" t="s">
        <v>919</v>
      </c>
      <c r="J136" s="14" t="s">
        <v>665</v>
      </c>
      <c r="K136" s="14" t="s">
        <v>518</v>
      </c>
      <c r="L136" s="14" t="str">
        <f>HYPERLINK("http://www.guardian.co.uk/world/2008/dec/19/brown-iraq-inquiry","http://www.guardian.co.uk/world/2008/dec/19/brown-iraq-inquiry")</f>
        <v>http://www.guardian.co.uk/world/2008/dec/19/brown-iraq-inquiry</v>
      </c>
      <c r="M136" s="14" t="str">
        <f>HYPERLINK("http://www.mod.uk/DefenceInternet/DefenceNews/MilitaryOperations/RiflemanStuartNashKilledInAfghanistan.htm","http://www.mod.uk/DefenceInternet/DefenceNews/MilitaryOperations/RiflemanStuartNashKilledInAfghanistan.htm")</f>
        <v>http://www.mod.uk/DefenceInternet/DefenceNews/MilitaryOperations/RiflemanStuartNashKilledInAfghanistan.htm</v>
      </c>
    </row>
    <row r="137" spans="1:14" ht="12.75" customHeight="1">
      <c r="A137" s="13">
        <v>39803</v>
      </c>
      <c r="B137" s="14" t="s">
        <v>955</v>
      </c>
      <c r="C137" s="14" t="s">
        <v>375</v>
      </c>
      <c r="D137" s="14">
        <v>33</v>
      </c>
      <c r="E137" s="14" t="s">
        <v>1164</v>
      </c>
      <c r="F137" s="14" t="s">
        <v>1206</v>
      </c>
      <c r="G137" s="14" t="s">
        <v>431</v>
      </c>
      <c r="H137" s="14" t="s">
        <v>1358</v>
      </c>
      <c r="I137" s="14" t="s">
        <v>379</v>
      </c>
      <c r="J137" s="14" t="s">
        <v>206</v>
      </c>
      <c r="K137" s="14" t="s">
        <v>253</v>
      </c>
      <c r="L137" s="14" t="str">
        <f>HYPERLINK("http://www.guardian.co.uk/uk/2008/dec/23/1","http://www.guardian.co.uk/uk/2008/dec/23/1")</f>
        <v>http://www.guardian.co.uk/uk/2008/dec/23/1</v>
      </c>
      <c r="M137" s="14" t="str">
        <f>HYPERLINK("http://www.mod.uk/DefenceInternet/DefenceNews/MilitaryOperations/CorporalRobertDeeringRmKilledInAfghanistan.htm","http://www.mod.uk/DefenceInternet/DefenceNews/MilitaryOperations/CorporalRobertDeeringRmKilledInAfghanistan.htm")</f>
        <v>http://www.mod.uk/DefenceInternet/DefenceNews/MilitaryOperations/CorporalRobertDeeringRmKilledInAfghanistan.htm</v>
      </c>
    </row>
    <row r="138" spans="1:14" ht="12.75" customHeight="1">
      <c r="A138" s="13">
        <v>39806</v>
      </c>
      <c r="B138" s="14" t="s">
        <v>446</v>
      </c>
      <c r="C138" s="14" t="s">
        <v>130</v>
      </c>
      <c r="D138" s="14">
        <v>20</v>
      </c>
      <c r="E138" s="14" t="s">
        <v>1164</v>
      </c>
      <c r="F138" s="14" t="s">
        <v>1190</v>
      </c>
      <c r="G138" s="14" t="s">
        <v>351</v>
      </c>
      <c r="H138" s="14" t="s">
        <v>190</v>
      </c>
      <c r="I138" s="14" t="s">
        <v>387</v>
      </c>
      <c r="J138" s="14" t="s">
        <v>206</v>
      </c>
      <c r="K138" s="14" t="s">
        <v>941</v>
      </c>
      <c r="L138" s="14" t="str">
        <f>HYPERLINK("http://www.guardian.co.uk/uk/2008/dec/26/soldier-afghanistan-deaths","http://www.guardian.co.uk/uk/2008/dec/26/soldier-afghanistan-deaths")</f>
        <v>http://www.guardian.co.uk/uk/2008/dec/26/soldier-afghanistan-deaths</v>
      </c>
      <c r="M138" s="14" t="str">
        <f>HYPERLINK("http://www.mod.uk/DefenceInternet/DefenceNews/MilitaryOperations/LanceCorporalBenjaminWhatleyRmKilledInAfghanistan.htm","http://www.mod.uk/DefenceInternet/DefenceNews/MilitaryOperations/LanceCorporalBenjaminWhatleyRmKilledInAfghanistan.htm")</f>
        <v>http://www.mod.uk/DefenceInternet/DefenceNews/MilitaryOperations/LanceCorporalBenjaminWhatleyRmKilledInAfghanistan.htm</v>
      </c>
    </row>
    <row r="139" spans="1:14" ht="12.75" customHeight="1">
      <c r="A139" s="13">
        <v>39813</v>
      </c>
      <c r="B139" s="14" t="s">
        <v>668</v>
      </c>
      <c r="C139" s="14" t="s">
        <v>375</v>
      </c>
      <c r="D139" s="14">
        <v>26</v>
      </c>
      <c r="E139" s="14" t="s">
        <v>1164</v>
      </c>
      <c r="F139" s="14" t="s">
        <v>232</v>
      </c>
      <c r="G139" s="14" t="s">
        <v>431</v>
      </c>
      <c r="H139" s="14" t="s">
        <v>1137</v>
      </c>
      <c r="I139" s="14" t="s">
        <v>1139</v>
      </c>
      <c r="J139" s="14" t="s">
        <v>206</v>
      </c>
      <c r="K139" s="14" t="s">
        <v>817</v>
      </c>
      <c r="L139" s="14" t="str">
        <f>HYPERLINK("http://www.guardian.co.uk/uk/2009/jan/02/british-soldier-killed-afghanistan","http://www.guardian.co.uk/uk/2009/jan/02/british-soldier-killed-afghanistan")</f>
        <v>http://www.guardian.co.uk/uk/2009/jan/02/british-soldier-killed-afghanistan</v>
      </c>
      <c r="M139" s="14" t="str">
        <f>HYPERLINK("http://www.mod.uk/DefenceInternet/DefenceNews/MilitaryOperations/CorporalLiamElmsRmKilledInAfghanistan.htm","http://www.mod.uk/DefenceInternet/DefenceNews/MilitaryOperations/CorporalLiamElmsRmKilledInAfghanistan.htm")</f>
        <v>http://www.mod.uk/DefenceInternet/DefenceNews/MilitaryOperations/CorporalLiamElmsRmKilledInAfghanistan.htm</v>
      </c>
    </row>
    <row r="140" spans="1:14" ht="12.75" customHeight="1">
      <c r="A140" s="13">
        <v>39814</v>
      </c>
      <c r="B140" s="14" t="s">
        <v>1191</v>
      </c>
      <c r="C140" s="14" t="s">
        <v>1238</v>
      </c>
      <c r="D140" s="14">
        <v>25</v>
      </c>
      <c r="E140" s="14" t="s">
        <v>1180</v>
      </c>
      <c r="F140" s="14" t="s">
        <v>415</v>
      </c>
      <c r="G140" s="14" t="s">
        <v>431</v>
      </c>
      <c r="H140" s="14" t="s">
        <v>618</v>
      </c>
      <c r="I140" s="14" t="s">
        <v>898</v>
      </c>
      <c r="J140" s="14" t="s">
        <v>206</v>
      </c>
      <c r="K140" s="14" t="s">
        <v>102</v>
      </c>
      <c r="L140" s="14" t="s">
        <v>1123</v>
      </c>
      <c r="M140" s="14" t="str">
        <f>HYPERLINK("http://www.mod.uk/DefenceInternet/DefenceNews/MilitaryOperations/SerjeantChrisReedOf6RiflesKilledInAfghanistan.htm","http://www.mod.uk/DefenceInternet/DefenceNews/MilitaryOperations/SerjeantChrisReedOf6RiflesKilledInAfghanistan.htm")</f>
        <v>http://www.mod.uk/DefenceInternet/DefenceNews/MilitaryOperations/SerjeantChrisReedOf6RiflesKilledInAfghanistan.htm</v>
      </c>
      <c r="N140" s="15" t="s">
        <v>758</v>
      </c>
    </row>
    <row r="141" spans="1:14" ht="12.75" customHeight="1">
      <c r="A141" s="13">
        <v>39824</v>
      </c>
      <c r="B141" s="14" t="s">
        <v>822</v>
      </c>
      <c r="C141" s="14" t="s">
        <v>406</v>
      </c>
      <c r="D141" s="14">
        <v>22</v>
      </c>
      <c r="E141" s="14" t="s">
        <v>1164</v>
      </c>
      <c r="F141" s="14" t="s">
        <v>237</v>
      </c>
      <c r="G141" s="14" t="s">
        <v>431</v>
      </c>
      <c r="H141" s="14" t="s">
        <v>924</v>
      </c>
      <c r="I141" s="14" t="s">
        <v>37</v>
      </c>
      <c r="J141" s="14" t="s">
        <v>206</v>
      </c>
      <c r="K141" s="14" t="s">
        <v>910</v>
      </c>
      <c r="L141" s="14" t="str">
        <f>HYPERLINK("http://www.guardian.co.uk/world/2009/jan/12/marine-afghanistan-explosion","http://www.guardian.co.uk/world/2009/jan/12/marine-afghanistan-explosion")</f>
        <v>http://www.guardian.co.uk/world/2009/jan/12/marine-afghanistan-explosion</v>
      </c>
      <c r="M141" s="14" t="str">
        <f>HYPERLINK("http://www.mod.uk/DefenceInternet/DefenceNews/MilitaryOperations/MarineTravisMackinKilledInHelmand.htm","http://www.mod.uk/DefenceInternet/DefenceNews/MilitaryOperations/MarineTravisMackinKilledInHelmand.htm")</f>
        <v>http://www.mod.uk/DefenceInternet/DefenceNews/MilitaryOperations/MarineTravisMackinKilledInHelmand.htm</v>
      </c>
      <c r="N141" s="15" t="s">
        <v>1074</v>
      </c>
    </row>
    <row r="142" spans="1:14" ht="12.75" customHeight="1">
      <c r="A142" s="13">
        <v>39827</v>
      </c>
      <c r="B142" s="14" t="s">
        <v>277</v>
      </c>
      <c r="C142" s="14" t="s">
        <v>851</v>
      </c>
      <c r="D142" s="14">
        <v>26</v>
      </c>
      <c r="E142" s="14" t="s">
        <v>1180</v>
      </c>
      <c r="F142" s="14" t="s">
        <v>724</v>
      </c>
      <c r="G142" s="14" t="s">
        <v>431</v>
      </c>
      <c r="H142" s="14" t="s">
        <v>1037</v>
      </c>
      <c r="I142" s="14" t="s">
        <v>58</v>
      </c>
      <c r="J142" s="14" t="s">
        <v>206</v>
      </c>
      <c r="K142" s="14" t="s">
        <v>1218</v>
      </c>
      <c r="L142" s="14" t="str">
        <f>HYPERLINK("http://www.guardian.co.uk/politics/2009/jan/17/mod-friendly-fire","http://www.guardian.co.uk/politics/2009/jan/17/mod-friendly-fire")</f>
        <v>http://www.guardian.co.uk/politics/2009/jan/17/mod-friendly-fire</v>
      </c>
      <c r="M142" s="14" t="str">
        <f>HYPERLINK("http://www.mod.uk/DefenceInternet/DefenceNews/MilitaryOperations/CaptainTomSawyerAndCorporalDannyWinterKilledInAfghanistan.htm","http://www.mod.uk/DefenceInternet/DefenceNews/MilitaryOperations/CaptainTomSawyerAndCorporalDannyWinterKilledInAfghanistan.htm")</f>
        <v>http://www.mod.uk/DefenceInternet/DefenceNews/MilitaryOperations/CaptainTomSawyerAndCorporalDannyWinterKilledInAfghanistan.htm</v>
      </c>
      <c r="N142" s="16" t="s">
        <v>911</v>
      </c>
    </row>
    <row r="143" spans="1:14" ht="12.75" customHeight="1">
      <c r="A143" s="13">
        <v>39827</v>
      </c>
      <c r="B143" s="14" t="s">
        <v>192</v>
      </c>
      <c r="C143" s="14" t="s">
        <v>375</v>
      </c>
      <c r="D143" s="14">
        <v>28</v>
      </c>
      <c r="E143" s="14" t="s">
        <v>1164</v>
      </c>
      <c r="F143" s="14" t="s">
        <v>237</v>
      </c>
      <c r="G143" s="14" t="s">
        <v>431</v>
      </c>
      <c r="H143" s="14" t="s">
        <v>1037</v>
      </c>
      <c r="I143" s="14" t="s">
        <v>474</v>
      </c>
      <c r="J143" s="14" t="s">
        <v>206</v>
      </c>
      <c r="K143" s="14" t="s">
        <v>1107</v>
      </c>
      <c r="L143" s="14" t="str">
        <f>HYPERLINK("http://www.guardian.co.uk/politics/2009/jan/17/mod-friendly-fire","http://www.guardian.co.uk/politics/2009/jan/17/mod-friendly-fire")</f>
        <v>http://www.guardian.co.uk/politics/2009/jan/17/mod-friendly-fire</v>
      </c>
      <c r="M143" s="14" t="str">
        <f>HYPERLINK("http://www.mod.uk/DefenceInternet/DefenceNews/MilitaryOperations/CaptainTomSawyerAndCorporalDannyWinterKilledInAfghanistan.htm","http://www.mod.uk/DefenceInternet/DefenceNews/MilitaryOperations/CaptainTomSawyerAndCorporalDannyWinterKilledInAfghanistan.htm")</f>
        <v>http://www.mod.uk/DefenceInternet/DefenceNews/MilitaryOperations/CaptainTomSawyerAndCorporalDannyWinterKilledInAfghanistan.htm</v>
      </c>
      <c r="N143" s="16" t="s">
        <v>1182</v>
      </c>
    </row>
    <row r="144" spans="1:14" ht="12.75" customHeight="1">
      <c r="A144" s="13">
        <v>39830</v>
      </c>
      <c r="B144" s="14" t="s">
        <v>218</v>
      </c>
      <c r="C144" s="14" t="s">
        <v>509</v>
      </c>
      <c r="D144" s="14">
        <v>21</v>
      </c>
      <c r="E144" s="14" t="s">
        <v>1180</v>
      </c>
      <c r="F144" s="14" t="s">
        <v>251</v>
      </c>
      <c r="G144" s="14" t="s">
        <v>351</v>
      </c>
      <c r="H144" s="14" t="s">
        <v>725</v>
      </c>
      <c r="I144" s="14" t="s">
        <v>932</v>
      </c>
      <c r="J144" s="14" t="s">
        <v>206</v>
      </c>
      <c r="K144" s="14" t="s">
        <v>1328</v>
      </c>
      <c r="L144" s="14" t="str">
        <f>HYPERLINK("http://www.guardian.co.uk/uk/2009/jan/19/military-british-soldier-casualties-afghanistan","http://www.guardian.co.uk/uk/2009/jan/19/military-british-soldier-casualties-afghanistan")</f>
        <v>http://www.guardian.co.uk/uk/2009/jan/19/military-british-soldier-casualties-afghanistan</v>
      </c>
      <c r="M144" s="14" t="str">
        <f>HYPERLINK("http://www.mod.uk/DefenceInternet/DefenceNews/MilitaryOperations/ActingCorporalRichardrobboRobinsonKilledInHelmand.htm","http://www.mod.uk/DefenceInternet/DefenceNews/MilitaryOperations/ActingCorporalRichardrobboRobinsonKilledInHelmand.htm")</f>
        <v>http://www.mod.uk/DefenceInternet/DefenceNews/MilitaryOperations/ActingCorporalRichardrobboRobinsonKilledInHelmand.htm</v>
      </c>
      <c r="N144" s="15" t="s">
        <v>0</v>
      </c>
    </row>
    <row r="145" spans="1:14" ht="12.75" customHeight="1">
      <c r="A145" s="13">
        <v>39843</v>
      </c>
      <c r="B145" s="14" t="s">
        <v>141</v>
      </c>
      <c r="C145" s="14" t="s">
        <v>375</v>
      </c>
      <c r="D145" s="14">
        <v>31</v>
      </c>
      <c r="E145" s="14" t="s">
        <v>1180</v>
      </c>
      <c r="F145" s="14" t="s">
        <v>251</v>
      </c>
      <c r="G145" s="14" t="s">
        <v>1266</v>
      </c>
      <c r="H145" s="14" t="s">
        <v>1044</v>
      </c>
      <c r="I145" s="14" t="s">
        <v>411</v>
      </c>
      <c r="J145" s="14" t="s">
        <v>206</v>
      </c>
      <c r="K145" s="14" t="s">
        <v>959</v>
      </c>
      <c r="L145" s="14" t="str">
        <f>HYPERLINK("http://www.guardian.co.uk/world/2009/feb/01/afghanistan-military","http://www.guardian.co.uk/world/2009/feb/01/afghanistan-military")</f>
        <v>http://www.guardian.co.uk/world/2009/feb/01/afghanistan-military</v>
      </c>
      <c r="M145" s="14" t="str">
        <f>HYPERLINK("http://www.mod.uk/DefenceInternet/DefenceNews/MilitaryOperations/CorporalDanieldannyNieldKilledInAfghanistan.htm","http://www.mod.uk/DefenceInternet/DefenceNews/MilitaryOperations/CorporalDanieldannyNieldKilledInAfghanistan.htm")</f>
        <v>http://www.mod.uk/DefenceInternet/DefenceNews/MilitaryOperations/CorporalDanieldannyNieldKilledInAfghanistan.htm</v>
      </c>
      <c r="N145" s="15" t="s">
        <v>515</v>
      </c>
    </row>
    <row r="146" spans="1:14" ht="12.75" customHeight="1">
      <c r="A146" s="13">
        <v>39858</v>
      </c>
      <c r="B146" s="14" t="s">
        <v>208</v>
      </c>
      <c r="C146" s="14" t="s">
        <v>406</v>
      </c>
      <c r="D146" s="14">
        <v>27</v>
      </c>
      <c r="E146" s="14" t="s">
        <v>1164</v>
      </c>
      <c r="F146" s="14" t="s">
        <v>237</v>
      </c>
      <c r="G146" s="14" t="s">
        <v>351</v>
      </c>
      <c r="H146" s="14" t="s">
        <v>654</v>
      </c>
      <c r="I146" s="14" t="s">
        <v>1228</v>
      </c>
      <c r="J146" s="14" t="s">
        <v>206</v>
      </c>
      <c r="K146" s="14" t="s">
        <v>946</v>
      </c>
      <c r="L146" s="14" t="str">
        <f>HYPERLINK("http://www.guardian.co.uk/world/2009/feb/17/british-soldier-killed-afghanistan","http://www.guardian.co.uk/world/2009/feb/17/british-soldier-killed-afghanistan")</f>
        <v>http://www.guardian.co.uk/world/2009/feb/17/british-soldier-killed-afghanistan</v>
      </c>
      <c r="M146" s="14" t="str">
        <f>HYPERLINK("http://www.mod.uk/DefenceInternet/DefenceNews/MilitaryOperations/MarineDarrenSmithOf45CdoRoyalMarinesKilledInAfghanistan.htm","http://www.mod.uk/DefenceInternet/DefenceNews/MilitaryOperations/MarineDarrenSmithOf45CdoRoyalMarinesKilledInAfghanistan.htm")</f>
        <v>http://www.mod.uk/DefenceInternet/DefenceNews/MilitaryOperations/MarineDarrenSmithOf45CdoRoyalMarinesKilledInAfghanistan.htm</v>
      </c>
      <c r="N146" s="15" t="s">
        <v>650</v>
      </c>
    </row>
    <row r="147" spans="1:14" ht="12.75" customHeight="1">
      <c r="A147" s="13">
        <v>39860</v>
      </c>
      <c r="B147" s="14" t="s">
        <v>1323</v>
      </c>
      <c r="C147" s="14" t="s">
        <v>130</v>
      </c>
      <c r="D147" s="14">
        <v>22</v>
      </c>
      <c r="E147" s="14" t="s">
        <v>1180</v>
      </c>
      <c r="F147" s="14" t="s">
        <v>251</v>
      </c>
      <c r="G147" s="14" t="s">
        <v>351</v>
      </c>
      <c r="H147" s="14" t="s">
        <v>846</v>
      </c>
      <c r="I147" s="14" t="s">
        <v>37</v>
      </c>
      <c r="J147" s="14" t="s">
        <v>206</v>
      </c>
      <c r="K147" s="14" t="s">
        <v>589</v>
      </c>
      <c r="L147" s="14" t="str">
        <f>HYPERLINK("http://www.guardian.co.uk/uk/2009/feb/19/glyndebourne-marriage-de-niese","http://www.guardian.co.uk/uk/2009/feb/19/glyndebourne-marriage-de-niese")</f>
        <v>http://www.guardian.co.uk/uk/2009/feb/19/glyndebourne-marriage-de-niese</v>
      </c>
      <c r="M147" s="14" t="str">
        <f>HYPERLINK("http://www.mod.uk/DefenceInternet/DefenceNews/MilitaryOperations/LanceCorporalStephenKingscottKilledInAfghanistan.htm","http://www.mod.uk/DefenceInternet/DefenceNews/MilitaryOperations/LanceCorporalStephenKingscottKilledInAfghanistan.htm")</f>
        <v>http://www.mod.uk/DefenceInternet/DefenceNews/MilitaryOperations/LanceCorporalStephenKingscottKilledInAfghanistan.htm</v>
      </c>
      <c r="N147" s="15" t="s">
        <v>1222</v>
      </c>
    </row>
    <row r="148" spans="1:14" ht="12.75" customHeight="1">
      <c r="A148" s="13">
        <v>39869</v>
      </c>
      <c r="B148" s="14" t="s">
        <v>1346</v>
      </c>
      <c r="C148" s="14" t="s">
        <v>375</v>
      </c>
      <c r="D148" s="14">
        <v>24</v>
      </c>
      <c r="E148" s="14" t="s">
        <v>1180</v>
      </c>
      <c r="F148" s="14" t="s">
        <v>251</v>
      </c>
      <c r="G148" s="14" t="s">
        <v>431</v>
      </c>
      <c r="H148" s="14" t="s">
        <v>1037</v>
      </c>
      <c r="I148" s="14" t="s">
        <v>1016</v>
      </c>
      <c r="J148" s="14" t="s">
        <v>206</v>
      </c>
      <c r="K148" s="14" t="s">
        <v>148</v>
      </c>
      <c r="L148" s="14" t="str">
        <f>HYPERLINK("http://www.guardian.co.uk/uk/2009/feb/27/british-deaths-afghanistan","http://www.guardian.co.uk/uk/2009/feb/27/british-deaths-afghanistan")</f>
        <v>http://www.guardian.co.uk/uk/2009/feb/27/british-deaths-afghanistan</v>
      </c>
      <c r="M148" s="14" t="str">
        <f>HYPERLINK("http://www.mod.uk/DefenceInternet/DefenceNews/MilitaryOperations/CorporalTomGadenLanceCorporalPaulUptonAndRiflemanJamieGunnKilledInAfghanistan.htm","http://www.mod.uk/DefenceInternet/DefenceNews/MilitaryOperations/CorporalTomGadenLanceCorporalPaulUptonAndRiflemanJamieGunnKilledInAfghanistan.htm")</f>
        <v>http://www.mod.uk/DefenceInternet/DefenceNews/MilitaryOperations/CorporalTomGadenLanceCorporalPaulUptonAndRiflemanJamieGunnKilledInAfghanistan.htm</v>
      </c>
      <c r="N148" s="15" t="s">
        <v>67</v>
      </c>
    </row>
    <row r="149" spans="1:14" ht="12.75" customHeight="1">
      <c r="A149" s="13">
        <v>39869</v>
      </c>
      <c r="B149" s="14" t="s">
        <v>1361</v>
      </c>
      <c r="C149" s="14" t="s">
        <v>1161</v>
      </c>
      <c r="D149" s="14">
        <v>21</v>
      </c>
      <c r="E149" s="14" t="s">
        <v>1180</v>
      </c>
      <c r="F149" s="14" t="s">
        <v>251</v>
      </c>
      <c r="G149" s="14" t="s">
        <v>431</v>
      </c>
      <c r="H149" s="14" t="s">
        <v>1037</v>
      </c>
      <c r="I149" s="14" t="s">
        <v>48</v>
      </c>
      <c r="J149" s="14" t="s">
        <v>206</v>
      </c>
      <c r="K149" s="14" t="s">
        <v>1183</v>
      </c>
      <c r="L149" s="14" t="str">
        <f>HYPERLINK("http://www.guardian.co.uk/uk/2009/feb/27/british-deaths-afghanistan","http://www.guardian.co.uk/uk/2009/feb/27/british-deaths-afghanistan")</f>
        <v>http://www.guardian.co.uk/uk/2009/feb/27/british-deaths-afghanistan</v>
      </c>
      <c r="M149" s="14" t="str">
        <f>HYPERLINK("http://www.mod.uk/DefenceInternet/DefenceNews/MilitaryOperations/CorporalTomGadenLanceCorporalPaulUptonAndRiflemanJamieGunnKilledInAfghanistan.htm","http://www.mod.uk/DefenceInternet/DefenceNews/MilitaryOperations/CorporalTomGadenLanceCorporalPaulUptonAndRiflemanJamieGunnKilledInAfghanistan.htm")</f>
        <v>http://www.mod.uk/DefenceInternet/DefenceNews/MilitaryOperations/CorporalTomGadenLanceCorporalPaulUptonAndRiflemanJamieGunnKilledInAfghanistan.htm</v>
      </c>
      <c r="N149" s="15" t="s">
        <v>767</v>
      </c>
    </row>
    <row r="150" spans="1:14" ht="12.75" customHeight="1">
      <c r="A150" s="13">
        <v>39869</v>
      </c>
      <c r="B150" s="14" t="s">
        <v>165</v>
      </c>
      <c r="C150" s="14" t="s">
        <v>406</v>
      </c>
      <c r="D150" s="14">
        <v>21</v>
      </c>
      <c r="E150" s="14" t="s">
        <v>1164</v>
      </c>
      <c r="F150" s="14" t="s">
        <v>237</v>
      </c>
      <c r="G150" s="14" t="s">
        <v>351</v>
      </c>
      <c r="H150" s="14" t="s">
        <v>654</v>
      </c>
      <c r="I150" s="14" t="s">
        <v>452</v>
      </c>
      <c r="J150" s="14" t="s">
        <v>289</v>
      </c>
      <c r="K150" s="14" t="s">
        <v>1205</v>
      </c>
      <c r="L150" s="14" t="str">
        <f>HYPERLINK("http://www.guardian.co.uk/uk/2009/feb/27/british-deaths-afghanistan","http://www.guardian.co.uk/uk/2009/feb/27/british-deaths-afghanistan")</f>
        <v>http://www.guardian.co.uk/uk/2009/feb/27/british-deaths-afghanistan</v>
      </c>
      <c r="M150" s="14" t="str">
        <f>HYPERLINK("http://www.mod.uk/DefenceInternet/DefenceNews/MilitaryOperations/MarineMichaelLaskiDiesOfWoundsSustainedInAfghanistan.htm","http://www.mod.uk/DefenceInternet/DefenceNews/MilitaryOperations/MarineMichaelLaskiDiesOfWoundsSustainedInAfghanistan.htm")</f>
        <v>http://www.mod.uk/DefenceInternet/DefenceNews/MilitaryOperations/MarineMichaelLaskiDiesOfWoundsSustainedInAfghanistan.htm</v>
      </c>
      <c r="N150" s="15" t="s">
        <v>885</v>
      </c>
    </row>
    <row r="151" spans="1:14" ht="12.75" customHeight="1">
      <c r="A151" s="13">
        <v>39869</v>
      </c>
      <c r="B151" s="14" t="s">
        <v>43</v>
      </c>
      <c r="C151" s="14" t="s">
        <v>130</v>
      </c>
      <c r="D151" s="14">
        <v>31</v>
      </c>
      <c r="E151" s="14" t="s">
        <v>1180</v>
      </c>
      <c r="F151" s="14" t="s">
        <v>251</v>
      </c>
      <c r="G151" s="14" t="s">
        <v>431</v>
      </c>
      <c r="H151" s="14" t="s">
        <v>1037</v>
      </c>
      <c r="I151" s="14" t="s">
        <v>620</v>
      </c>
      <c r="J151" s="14" t="s">
        <v>206</v>
      </c>
      <c r="K151" s="14" t="s">
        <v>1059</v>
      </c>
      <c r="L151" s="14" t="str">
        <f>HYPERLINK("http://www.guardian.co.uk/uk/2009/feb/27/british-deaths-afghanistan","http://www.guardian.co.uk/uk/2009/feb/27/british-deaths-afghanistan")</f>
        <v>http://www.guardian.co.uk/uk/2009/feb/27/british-deaths-afghanistan</v>
      </c>
      <c r="M151" s="14" t="str">
        <f>HYPERLINK("http://www.mod.uk/DefenceInternet/DefenceNews/MilitaryOperations/CorporalTomGadenLanceCorporalPaulUptonAndRiflemanJamieGunnKilledInAfghanistan.htm","http://www.mod.uk/DefenceInternet/DefenceNews/MilitaryOperations/CorporalTomGadenLanceCorporalPaulUptonAndRiflemanJamieGunnKilledInAfghanistan.htm")</f>
        <v>http://www.mod.uk/DefenceInternet/DefenceNews/MilitaryOperations/CorporalTomGadenLanceCorporalPaulUptonAndRiflemanJamieGunnKilledInAfghanistan.htm</v>
      </c>
      <c r="N151" s="15" t="s">
        <v>1050</v>
      </c>
    </row>
    <row r="152" spans="1:14" ht="12.75" customHeight="1">
      <c r="A152" s="13">
        <v>39886</v>
      </c>
      <c r="B152" s="14" t="s">
        <v>202</v>
      </c>
      <c r="C152" s="14" t="s">
        <v>130</v>
      </c>
      <c r="D152" s="14">
        <v>22</v>
      </c>
      <c r="E152" s="14" t="s">
        <v>1180</v>
      </c>
      <c r="F152" s="14" t="s">
        <v>384</v>
      </c>
      <c r="G152" s="14" t="s">
        <v>431</v>
      </c>
      <c r="H152" s="14" t="s">
        <v>994</v>
      </c>
      <c r="I152" s="14" t="s">
        <v>35</v>
      </c>
      <c r="J152" s="14" t="s">
        <v>206</v>
      </c>
      <c r="K152" s="14" t="s">
        <v>1140</v>
      </c>
      <c r="L152" s="14" t="str">
        <f>HYPERLINK("http://www.guardian.co.uk/uk/2009/mar/16/two-soldiers-killed-afghanistan","http://www.guardian.co.uk/uk/2009/mar/16/two-soldiers-killed-afghanistan")</f>
        <v>http://www.guardian.co.uk/uk/2009/mar/16/two-soldiers-killed-afghanistan</v>
      </c>
      <c r="M152" s="14" t="str">
        <f>HYPERLINK("http://www.mod.uk/DefenceInternet/DefenceNews/MilitaryOperations/LanceCorporalChristopherHarkettKilledInAfghanistan.htm","http://www.mod.uk/DefenceInternet/DefenceNews/MilitaryOperations/LanceCorporalChristopherHarkettKilledInAfghanistan.htm")</f>
        <v>http://www.mod.uk/DefenceInternet/DefenceNews/MilitaryOperations/LanceCorporalChristopherHarkettKilledInAfghanistan.htm</v>
      </c>
      <c r="N152" s="15" t="s">
        <v>344</v>
      </c>
    </row>
    <row r="153" spans="1:14" ht="12.75" customHeight="1">
      <c r="A153" s="13">
        <v>39887</v>
      </c>
      <c r="B153" s="14" t="s">
        <v>843</v>
      </c>
      <c r="C153" s="14" t="s">
        <v>375</v>
      </c>
      <c r="D153" s="14">
        <v>25</v>
      </c>
      <c r="E153" s="14" t="s">
        <v>1180</v>
      </c>
      <c r="F153" s="14" t="s">
        <v>175</v>
      </c>
      <c r="G153" s="14" t="s">
        <v>431</v>
      </c>
      <c r="H153" s="14" t="s">
        <v>663</v>
      </c>
      <c r="I153" s="14" t="s">
        <v>610</v>
      </c>
      <c r="J153" s="14" t="s">
        <v>900</v>
      </c>
      <c r="K153" s="14" t="s">
        <v>920</v>
      </c>
      <c r="L153" s="14" t="str">
        <f>HYPERLINK("http://www.guardian.co.uk/commentisfree/2009/mar/23/afghanistan-military-terrorism","http://www.guardian.co.uk/commentisfree/2009/mar/23/afghanistan-military-terrorism")</f>
        <v>http://www.guardian.co.uk/commentisfree/2009/mar/23/afghanistan-military-terrorism</v>
      </c>
      <c r="M153" s="14" t="str">
        <f>HYPERLINK("http://www.mod.uk/DefenceInternet/DefenceNews/MilitaryOperations/CorporalDeanThomasJohnAndCorporalGraemeStiffKilledInAfghanistan.htm","http://www.mod.uk/DefenceInternet/DefenceNews/MilitaryOperations/CorporalDeanThomasJohnAndCorporalGraemeStiffKilledInAfghanistan.htm")</f>
        <v>http://www.mod.uk/DefenceInternet/DefenceNews/MilitaryOperations/CorporalDeanThomasJohnAndCorporalGraemeStiffKilledInAfghanistan.htm</v>
      </c>
      <c r="N153" s="15" t="s">
        <v>504</v>
      </c>
    </row>
    <row r="154" spans="1:14" ht="12.75" customHeight="1">
      <c r="A154" s="13">
        <v>39887</v>
      </c>
      <c r="B154" s="14" t="s">
        <v>1270</v>
      </c>
      <c r="C154" s="14" t="s">
        <v>375</v>
      </c>
      <c r="D154" s="14">
        <v>24</v>
      </c>
      <c r="E154" s="14" t="s">
        <v>1180</v>
      </c>
      <c r="F154" s="14" t="s">
        <v>175</v>
      </c>
      <c r="G154" s="14" t="s">
        <v>431</v>
      </c>
      <c r="H154" s="14" t="s">
        <v>663</v>
      </c>
      <c r="I154" s="14" t="s">
        <v>992</v>
      </c>
      <c r="J154" s="14" t="s">
        <v>937</v>
      </c>
      <c r="K154" s="14" t="s">
        <v>921</v>
      </c>
      <c r="L154" s="14" t="str">
        <f>HYPERLINK("http://www.guardian.co.uk/commentisfree/2009/mar/23/afghanistan-military-terrorism","http://www.guardian.co.uk/commentisfree/2009/mar/23/afghanistan-military-terrorism")</f>
        <v>http://www.guardian.co.uk/commentisfree/2009/mar/23/afghanistan-military-terrorism</v>
      </c>
      <c r="M154" s="14" t="str">
        <f>HYPERLINK("http://www.mod.uk/DefenceInternet/DefenceNews/MilitaryOperations/CorporalDeanThomasJohnAndCorporalGraemeStiffKilledInAfghanistan.htm","http://www.mod.uk/DefenceInternet/DefenceNews/MilitaryOperations/CorporalDeanThomasJohnAndCorporalGraemeStiffKilledInAfghanistan.htm")</f>
        <v>http://www.mod.uk/DefenceInternet/DefenceNews/MilitaryOperations/CorporalDeanThomasJohnAndCorporalGraemeStiffKilledInAfghanistan.htm</v>
      </c>
      <c r="N154" s="15" t="s">
        <v>98</v>
      </c>
    </row>
    <row r="155" spans="1:14" ht="12.75" customHeight="1">
      <c r="A155" s="13">
        <v>39931</v>
      </c>
      <c r="B155" s="14" t="s">
        <v>100</v>
      </c>
      <c r="C155" s="14" t="s">
        <v>267</v>
      </c>
      <c r="D155" s="14">
        <v>29</v>
      </c>
      <c r="E155" s="14" t="s">
        <v>1180</v>
      </c>
      <c r="F155" s="14" t="s">
        <v>1384</v>
      </c>
      <c r="G155" s="14" t="s">
        <v>431</v>
      </c>
      <c r="H155" s="14" t="s">
        <v>65</v>
      </c>
      <c r="I155" s="14" t="s">
        <v>1313</v>
      </c>
      <c r="J155" s="14" t="s">
        <v>270</v>
      </c>
      <c r="K155" s="14" t="s">
        <v>550</v>
      </c>
      <c r="L155" s="14" t="str">
        <f>HYPERLINK("http://www.guardian.co.uk/uk/2009/jul/09/bridgend-afghanistan-welsh-guards-killed","http://www.guardian.co.uk/uk/2009/jul/09/bridgend-afghanistan-welsh-guards-killed")</f>
        <v>http://www.guardian.co.uk/uk/2009/jul/09/bridgend-afghanistan-welsh-guards-killed</v>
      </c>
      <c r="M155" s="14" t="str">
        <f>HYPERLINK("http://www.mod.uk/DefenceInternet/DefenceNews/MilitaryOperations/LanceSergeantTobieFasfousKilledInAfghanistan.htm","http://www.mod.uk/DefenceInternet/DefenceNews/MilitaryOperations/LanceSergeantTobieFasfousKilledInAfghanistan.htm")</f>
        <v>http://www.mod.uk/DefenceInternet/DefenceNews/MilitaryOperations/LanceSergeantTobieFasfousKilledInAfghanistan.htm</v>
      </c>
      <c r="N155" s="15" t="s">
        <v>198</v>
      </c>
    </row>
    <row r="156" spans="1:14" ht="12.75" customHeight="1">
      <c r="A156" s="13">
        <v>39940</v>
      </c>
      <c r="B156" s="14" t="s">
        <v>1025</v>
      </c>
      <c r="C156" s="14" t="s">
        <v>375</v>
      </c>
      <c r="D156" s="14">
        <v>22</v>
      </c>
      <c r="E156" s="14" t="s">
        <v>1180</v>
      </c>
      <c r="F156" s="14" t="s">
        <v>601</v>
      </c>
      <c r="G156" s="14" t="s">
        <v>351</v>
      </c>
      <c r="H156" s="14" t="s">
        <v>713</v>
      </c>
      <c r="I156" s="14" t="s">
        <v>386</v>
      </c>
      <c r="J156" s="14" t="s">
        <v>205</v>
      </c>
      <c r="K156" s="14" t="s">
        <v>1008</v>
      </c>
      <c r="L156" s="14" t="str">
        <f>HYPERLINK("http://www.guardian.co.uk/uk/2009/may/08/afghanistan-british-soldier-killed-helmand-province","http://www.guardian.co.uk/uk/2009/may/08/afghanistan-british-soldier-killed-helmand-province")</f>
        <v>http://www.guardian.co.uk/uk/2009/may/08/afghanistan-british-soldier-killed-helmand-province</v>
      </c>
      <c r="M156" s="14" t="str">
        <f>HYPERLINK("http://www.mod.uk/DefenceInternet/DefenceNews/MilitaryOperations/CorporalSeanBinnie3ScotsKilledInAfghanistan.htm","http://www.mod.uk/DefenceInternet/DefenceNews/MilitaryOperations/CorporalSeanBinnie3ScotsKilledInAfghanistan.htm")</f>
        <v>http://www.mod.uk/DefenceInternet/DefenceNews/MilitaryOperations/CorporalSeanBinnie3ScotsKilledInAfghanistan.htm</v>
      </c>
      <c r="N156" s="15" t="s">
        <v>852</v>
      </c>
    </row>
    <row r="157" spans="1:14" ht="12.75" customHeight="1">
      <c r="A157" s="13">
        <v>39940</v>
      </c>
      <c r="B157" s="14" t="s">
        <v>826</v>
      </c>
      <c r="C157" s="14" t="s">
        <v>375</v>
      </c>
      <c r="D157" s="14">
        <v>31</v>
      </c>
      <c r="E157" s="14" t="s">
        <v>1180</v>
      </c>
      <c r="F157" s="14" t="s">
        <v>871</v>
      </c>
      <c r="G157" s="14" t="s">
        <v>431</v>
      </c>
      <c r="H157" s="14" t="s">
        <v>1037</v>
      </c>
      <c r="I157" s="14" t="s">
        <v>166</v>
      </c>
      <c r="J157" s="14" t="s">
        <v>206</v>
      </c>
      <c r="K157" s="14" t="s">
        <v>1038</v>
      </c>
      <c r="L157" s="14" t="str">
        <f>HYPERLINK("http://www.guardian.co.uk/world/2009/may/09/army-names-british-soldiers-killed-afghanistan","http://www.guardian.co.uk/world/2009/may/09/army-names-british-soldiers-killed-afghanistan")</f>
        <v>http://www.guardian.co.uk/world/2009/may/09/army-names-british-soldiers-killed-afghanistan</v>
      </c>
      <c r="M157" s="14" t="str">
        <f>HYPERLINK("http://www.mod.uk/DefenceInternet/DefenceNews/MilitaryOperations/SgtBenRossRmpAndCplKumarPunRgrKilledInAfghanistan.htm","http://www.mod.uk/DefenceInternet/DefenceNews/MilitaryOperations/SgtBenRossRmpAndCplKumarPunRgrKilledInAfghanistan.htm")</f>
        <v>http://www.mod.uk/DefenceInternet/DefenceNews/MilitaryOperations/SgtBenRossRmpAndCplKumarPunRgrKilledInAfghanistan.htm</v>
      </c>
      <c r="N157" s="15" t="s">
        <v>1198</v>
      </c>
    </row>
    <row r="158" spans="1:14" ht="12.75" customHeight="1">
      <c r="A158" s="13">
        <v>39940</v>
      </c>
      <c r="B158" s="14" t="s">
        <v>1090</v>
      </c>
      <c r="C158" s="14" t="s">
        <v>434</v>
      </c>
      <c r="D158" s="14">
        <v>34</v>
      </c>
      <c r="E158" s="14" t="s">
        <v>1180</v>
      </c>
      <c r="F158" s="14" t="s">
        <v>1131</v>
      </c>
      <c r="G158" s="14" t="s">
        <v>431</v>
      </c>
      <c r="H158" s="14" t="s">
        <v>1037</v>
      </c>
      <c r="I158" s="14" t="s">
        <v>1195</v>
      </c>
      <c r="J158" s="14" t="s">
        <v>270</v>
      </c>
      <c r="K158" s="14" t="s">
        <v>719</v>
      </c>
      <c r="L158" s="14" t="str">
        <f>HYPERLINK("http://www.guardian.co.uk/world/2009/may/09/army-names-british-soldiers-killed-afghanistan","http://www.guardian.co.uk/world/2009/may/09/army-names-british-soldiers-killed-afghanistan")</f>
        <v>http://www.guardian.co.uk/world/2009/may/09/army-names-british-soldiers-killed-afghanistan</v>
      </c>
      <c r="M158" s="14" t="str">
        <f>HYPERLINK("http://www.mod.uk/DefenceInternet/DefenceNews/MilitaryOperations/SgtBenRossRmpAndCplKumarPunRgrKilledInAfghanistan.htm","http://www.mod.uk/DefenceInternet/DefenceNews/MilitaryOperations/SgtBenRossRmpAndCplKumarPunRgrKilledInAfghanistan.htm")</f>
        <v>http://www.mod.uk/DefenceInternet/DefenceNews/MilitaryOperations/SgtBenRossRmpAndCplKumarPunRgrKilledInAfghanistan.htm</v>
      </c>
      <c r="N158" s="15" t="s">
        <v>52</v>
      </c>
    </row>
    <row r="159" spans="1:14" ht="12.75" customHeight="1">
      <c r="A159" s="13">
        <v>39940</v>
      </c>
      <c r="B159" s="14" t="s">
        <v>265</v>
      </c>
      <c r="C159" s="14" t="s">
        <v>1161</v>
      </c>
      <c r="D159" s="14">
        <v>25</v>
      </c>
      <c r="E159" s="14" t="s">
        <v>1180</v>
      </c>
      <c r="F159" s="14" t="s">
        <v>1189</v>
      </c>
      <c r="G159" s="14" t="s">
        <v>431</v>
      </c>
      <c r="H159" s="14" t="s">
        <v>956</v>
      </c>
      <c r="I159" s="14" t="s">
        <v>38</v>
      </c>
      <c r="J159" s="14" t="s">
        <v>206</v>
      </c>
      <c r="K159" s="14" t="s">
        <v>676</v>
      </c>
      <c r="L159" s="14" t="str">
        <f>HYPERLINK("http://www.guardian.co.uk/world/2009/may/09/army-names-british-soldiers-killed-afghanistan","http://www.guardian.co.uk/world/2009/may/09/army-names-british-soldiers-killed-afghanistan")</f>
        <v>http://www.guardian.co.uk/world/2009/may/09/army-names-british-soldiers-killed-afghanistan</v>
      </c>
      <c r="M159" s="14" t="str">
        <f>HYPERLINK("http://www.mod.uk/DefenceInternet/DefenceNews/MilitaryOperations/RiflemanAdrianSheldonOf2RiflesKilledInAfghanistan.htm","http://www.mod.uk/DefenceInternet/DefenceNews/MilitaryOperations/RiflemanAdrianSheldonOf2RiflesKilledInAfghanistan.htm")</f>
        <v>http://www.mod.uk/DefenceInternet/DefenceNews/MilitaryOperations/RiflemanAdrianSheldonOf2RiflesKilledInAfghanistan.htm</v>
      </c>
      <c r="N159" s="15" t="s">
        <v>460</v>
      </c>
    </row>
    <row r="160" spans="1:14" ht="12.75" customHeight="1">
      <c r="A160" s="13">
        <v>39945</v>
      </c>
      <c r="B160" s="14" t="s">
        <v>896</v>
      </c>
      <c r="C160" s="14" t="s">
        <v>611</v>
      </c>
      <c r="D160" s="14">
        <v>26</v>
      </c>
      <c r="E160" s="14" t="s">
        <v>1180</v>
      </c>
      <c r="F160" s="14" t="s">
        <v>1149</v>
      </c>
      <c r="G160" s="14" t="s">
        <v>351</v>
      </c>
      <c r="H160" s="14" t="s">
        <v>559</v>
      </c>
      <c r="I160" s="14" t="s">
        <v>1276</v>
      </c>
      <c r="J160" s="14" t="s">
        <v>206</v>
      </c>
      <c r="K160" s="14" t="s">
        <v>309</v>
      </c>
      <c r="L160" s="14" t="str">
        <f>HYPERLINK("http://www.guardian.co.uk/uk/2009/may/15/uk-soldier-dies-afghanistan","http://www.guardian.co.uk/uk/2009/may/15/uk-soldier-dies-afghanistan")</f>
        <v>http://www.guardian.co.uk/uk/2009/may/15/uk-soldier-dies-afghanistan</v>
      </c>
      <c r="M160" s="14" t="str">
        <f>HYPERLINK("http://www.mod.uk/DefenceInternet/DefenceNews/MilitaryOperations/LieutenantMarkEvisonFrom1stBattalionWelshGuardsDiesInSellyOak.htm","http://www.mod.uk/DefenceInternet/DefenceNews/MilitaryOperations/LieutenantMarkEvisonFrom1stBattalionWelshGuardsDiesInSellyOak.htm")</f>
        <v>http://www.mod.uk/DefenceInternet/DefenceNews/MilitaryOperations/LieutenantMarkEvisonFrom1stBattalionWelshGuardsDiesInSellyOak.htm</v>
      </c>
      <c r="N160" s="15" t="s">
        <v>670</v>
      </c>
    </row>
    <row r="161" spans="1:14" ht="12.75" customHeight="1">
      <c r="A161" s="13">
        <v>39947</v>
      </c>
      <c r="B161" s="14" t="s">
        <v>718</v>
      </c>
      <c r="C161" s="14" t="s">
        <v>406</v>
      </c>
      <c r="D161" s="14">
        <v>21</v>
      </c>
      <c r="E161" s="14" t="s">
        <v>1164</v>
      </c>
      <c r="F161" s="14" t="s">
        <v>1030</v>
      </c>
      <c r="G161" s="14" t="s">
        <v>431</v>
      </c>
      <c r="H161" s="14" t="s">
        <v>836</v>
      </c>
      <c r="I161" s="14" t="s">
        <v>1034</v>
      </c>
      <c r="J161" s="14" t="s">
        <v>206</v>
      </c>
      <c r="K161" s="14" t="s">
        <v>481</v>
      </c>
      <c r="L161" s="14" t="str">
        <f>HYPERLINK("http://www.guardian.co.uk/uk/2009/may/15/british-army-spending-equipment-afghanistan","http://www.guardian.co.uk/uk/2009/may/15/british-army-spending-equipment-afghanistan")</f>
        <v>http://www.guardian.co.uk/uk/2009/may/15/british-army-spending-equipment-afghanistan</v>
      </c>
      <c r="M161" s="14" t="str">
        <f>HYPERLINK("http://www.mod.uk/DefenceInternet/DefenceNews/MilitaryOperations/MarineJasonMackieKilledInAfghanistan.htm","http://www.mod.uk/DefenceInternet/DefenceNews/MilitaryOperations/MarineJasonMackieKilledInAfghanistan.htm")</f>
        <v>http://www.mod.uk/DefenceInternet/DefenceNews/MilitaryOperations/MarineJasonMackieKilledInAfghanistan.htm</v>
      </c>
      <c r="N161" s="15" t="s">
        <v>258</v>
      </c>
    </row>
    <row r="162" spans="1:14" ht="12.75" customHeight="1">
      <c r="A162" s="13">
        <v>39955</v>
      </c>
      <c r="B162" s="14" t="s">
        <v>164</v>
      </c>
      <c r="C162" s="14" t="s">
        <v>127</v>
      </c>
      <c r="D162" s="14">
        <v>28</v>
      </c>
      <c r="E162" s="14" t="s">
        <v>1180</v>
      </c>
      <c r="F162" s="14" t="s">
        <v>346</v>
      </c>
      <c r="G162" s="14" t="s">
        <v>351</v>
      </c>
      <c r="H162" s="14" t="s">
        <v>654</v>
      </c>
      <c r="I162" s="14" t="s">
        <v>1281</v>
      </c>
      <c r="J162" s="14" t="s">
        <v>1221</v>
      </c>
      <c r="K162" s="14" t="s">
        <v>1272</v>
      </c>
      <c r="L162" s="14" t="str">
        <f>HYPERLINK("http://www.guardian.co.uk/uk/2009/may/24/british-soldier-killed-afghanistan","http://www.guardian.co.uk/uk/2009/may/24/british-soldier-killed-afghanistan")</f>
        <v>http://www.guardian.co.uk/uk/2009/may/24/british-soldier-killed-afghanistan</v>
      </c>
      <c r="M162" s="14" t="str">
        <f>HYPERLINK("http://www.mod.uk/DefenceInternet/DefenceNews/MilitaryOperations/FusilierPeteropatSuesueKilledInAfghanistan.htm","http://www.mod.uk/DefenceInternet/DefenceNews/MilitaryOperations/FusilierPeteropatSuesueKilledInAfghanistan.htm")</f>
        <v>http://www.mod.uk/DefenceInternet/DefenceNews/MilitaryOperations/FusilierPeteropatSuesueKilledInAfghanistan.htm</v>
      </c>
      <c r="N162" s="15" t="s">
        <v>315</v>
      </c>
    </row>
    <row r="163" spans="1:14" ht="12.75" customHeight="1">
      <c r="A163" s="13">
        <v>39956</v>
      </c>
      <c r="B163" s="14" t="s">
        <v>877</v>
      </c>
      <c r="C163" s="14" t="s">
        <v>803</v>
      </c>
      <c r="D163" s="14">
        <v>22</v>
      </c>
      <c r="E163" s="14" t="s">
        <v>1180</v>
      </c>
      <c r="F163" s="14" t="s">
        <v>1235</v>
      </c>
      <c r="G163" s="14" t="s">
        <v>431</v>
      </c>
      <c r="H163" s="14" t="s">
        <v>654</v>
      </c>
      <c r="I163" s="14" t="s">
        <v>44</v>
      </c>
      <c r="J163" s="14" t="s">
        <v>206</v>
      </c>
      <c r="K163" s="14" t="s">
        <v>590</v>
      </c>
      <c r="L163" s="14" t="str">
        <f>HYPERLINK("http://www.guardian.co.uk/uk/2009/may/25/british-soldier-killed-in-afghanistan","http://www.guardian.co.uk/uk/2009/may/25/british-soldier-killed-in-afghanistan")</f>
        <v>http://www.guardian.co.uk/uk/2009/may/25/british-soldier-killed-in-afghanistan</v>
      </c>
      <c r="M163" s="14" t="str">
        <f>HYPERLINK("http://www.mod.uk/DefenceInternet/DefenceNews/MilitaryOperations/SapperJordanRossiKilledInAfghanistan.htm","http://www.mod.uk/DefenceInternet/DefenceNews/MilitaryOperations/SapperJordanRossiKilledInAfghanistan.htm")</f>
        <v>http://www.mod.uk/DefenceInternet/DefenceNews/MilitaryOperations/SapperJordanRossiKilledInAfghanistan.htm</v>
      </c>
      <c r="N163" s="15" t="s">
        <v>169</v>
      </c>
    </row>
    <row r="164" spans="1:14" ht="12.75" customHeight="1">
      <c r="A164" s="13">
        <v>39960</v>
      </c>
      <c r="B164" s="14" t="s">
        <v>300</v>
      </c>
      <c r="C164" s="14" t="s">
        <v>130</v>
      </c>
      <c r="D164" s="14">
        <v>24</v>
      </c>
      <c r="E164" s="14" t="s">
        <v>1164</v>
      </c>
      <c r="F164" s="14" t="s">
        <v>1030</v>
      </c>
      <c r="G164" s="14" t="s">
        <v>431</v>
      </c>
      <c r="H164" s="14" t="s">
        <v>490</v>
      </c>
      <c r="I164" s="14" t="s">
        <v>651</v>
      </c>
      <c r="J164" s="14" t="s">
        <v>270</v>
      </c>
      <c r="K164" s="14" t="s">
        <v>1130</v>
      </c>
      <c r="L164" s="14" t="str">
        <f>HYPERLINK("http://www.guardian.co.uk/uk/2009/may/29/two-servicemen-killed-afghanistan","http://www.guardian.co.uk/uk/2009/may/29/two-servicemen-killed-afghanistan")</f>
        <v>http://www.guardian.co.uk/uk/2009/may/29/two-servicemen-killed-afghanistan</v>
      </c>
      <c r="M164" s="14" t="str">
        <f>HYPERLINK("http://www.mod.uk/DefenceInternet/DefenceNews/MilitaryOperations/LanceCorporalRobertMartinRichardsRmDiesOfWoundsSustainedInHelmand.htm","http://www.mod.uk/DefenceInternet/DefenceNews/MilitaryOperations/LanceCorporalRobertMartinRichardsRmDiesOfWoundsSustainedInHelmand.htm")</f>
        <v>http://www.mod.uk/DefenceInternet/DefenceNews/MilitaryOperations/LanceCorporalRobertMartinRichardsRmDiesOfWoundsSustainedInHelmand.htm</v>
      </c>
      <c r="N164" s="15" t="s">
        <v>673</v>
      </c>
    </row>
    <row r="165" spans="1:14" ht="12.75" customHeight="1">
      <c r="A165" s="13">
        <v>39961</v>
      </c>
      <c r="B165" s="14" t="s">
        <v>280</v>
      </c>
      <c r="C165" s="14" t="s">
        <v>130</v>
      </c>
      <c r="D165" s="14">
        <v>20</v>
      </c>
      <c r="E165" s="14" t="s">
        <v>1180</v>
      </c>
      <c r="F165" s="14" t="s">
        <v>1039</v>
      </c>
      <c r="G165" s="14" t="s">
        <v>431</v>
      </c>
      <c r="H165" s="14" t="s">
        <v>618</v>
      </c>
      <c r="I165" s="14" t="s">
        <v>1279</v>
      </c>
      <c r="J165" s="14" t="s">
        <v>206</v>
      </c>
      <c r="K165" s="14" t="s">
        <v>216</v>
      </c>
      <c r="L165" s="14" t="str">
        <f>HYPERLINK("http://www.guardian.co.uk/uk/2009/may/29/two-servicemen-killed-afghanistan","http://www.guardian.co.uk/uk/2009/may/29/two-servicemen-killed-afghanistan")</f>
        <v>http://www.guardian.co.uk/uk/2009/may/29/two-servicemen-killed-afghanistan</v>
      </c>
      <c r="M165" s="14" t="str">
        <f>HYPERLINK("http://www.mod.uk/DefenceInternet/DefenceNews/MilitaryOperations/LanceCorporalKieronHillKilledInAfghanistan.htm","http://www.mod.uk/DefenceInternet/DefenceNews/MilitaryOperations/LanceCorporalKieronHillKilledInAfghanistan.htm")</f>
        <v>http://www.mod.uk/DefenceInternet/DefenceNews/MilitaryOperations/LanceCorporalKieronHillKilledInAfghanistan.htm</v>
      </c>
      <c r="N165" s="15" t="s">
        <v>1082</v>
      </c>
    </row>
    <row r="166" spans="1:14" ht="12.75" customHeight="1">
      <c r="A166" s="13">
        <v>39963</v>
      </c>
      <c r="B166" s="14" t="s">
        <v>587</v>
      </c>
      <c r="C166" s="14" t="s">
        <v>375</v>
      </c>
      <c r="D166" s="14">
        <v>30</v>
      </c>
      <c r="E166" s="14" t="s">
        <v>1180</v>
      </c>
      <c r="F166" s="14" t="s">
        <v>632</v>
      </c>
      <c r="G166" s="14" t="s">
        <v>431</v>
      </c>
      <c r="H166" s="14" t="s">
        <v>230</v>
      </c>
      <c r="I166" s="14" t="s">
        <v>222</v>
      </c>
      <c r="J166" s="14" t="s">
        <v>206</v>
      </c>
      <c r="K166" s="14" t="s">
        <v>287</v>
      </c>
      <c r="L166" s="14" t="str">
        <f>HYPERLINK("http://www.guardian.co.uk/world/2009/jun/01/british-soldiers-afghanistan-tributes","http://www.guardian.co.uk/world/2009/jun/01/british-soldiers-afghanistan-tributes")</f>
        <v>http://www.guardian.co.uk/world/2009/jun/01/british-soldiers-afghanistan-tributes</v>
      </c>
      <c r="M166" s="14" t="str">
        <f>HYPERLINK("http://www.mod.uk/DefenceInternet/DefenceNews/MilitaryOperations/LanceCorporalNigelMoffettAndCorporalStephenBolgerKilledInAfghanistan.htm","http://www.mod.uk/DefenceInternet/DefenceNews/MilitaryOperations/LanceCorporalNigelMoffettAndCorporalStephenBolgerKilledInAfghanistan.htm")</f>
        <v>http://www.mod.uk/DefenceInternet/DefenceNews/MilitaryOperations/LanceCorporalNigelMoffettAndCorporalStephenBolgerKilledInAfghanistan.htm</v>
      </c>
      <c r="N166" s="15" t="s">
        <v>999</v>
      </c>
    </row>
    <row r="167" spans="1:14" ht="12.75" customHeight="1">
      <c r="A167" s="13">
        <v>39963</v>
      </c>
      <c r="B167" s="14" t="s">
        <v>1084</v>
      </c>
      <c r="C167" s="14" t="s">
        <v>130</v>
      </c>
      <c r="D167" s="14">
        <v>28</v>
      </c>
      <c r="E167" s="14" t="s">
        <v>1180</v>
      </c>
      <c r="F167" s="14" t="s">
        <v>1273</v>
      </c>
      <c r="G167" s="14" t="s">
        <v>431</v>
      </c>
      <c r="H167" s="14" t="s">
        <v>230</v>
      </c>
      <c r="I167" s="14" t="s">
        <v>305</v>
      </c>
      <c r="J167" s="14" t="s">
        <v>745</v>
      </c>
      <c r="K167" s="14" t="s">
        <v>525</v>
      </c>
      <c r="L167" s="14" t="str">
        <f>HYPERLINK("http://www.guardian.co.uk/world/2009/jun/01/british-soldiers-afghanistan-tributes","http://www.guardian.co.uk/world/2009/jun/01/british-soldiers-afghanistan-tributes")</f>
        <v>http://www.guardian.co.uk/world/2009/jun/01/british-soldiers-afghanistan-tributes</v>
      </c>
      <c r="M167" s="14" t="str">
        <f>HYPERLINK("http://www.mod.uk/DefenceInternet/DefenceNews/MilitaryOperations/LanceCorporalNigelMoffettAndCorporalStephenBolgerKilledInAfghanistan.htm","http://www.mod.uk/DefenceInternet/DefenceNews/MilitaryOperations/LanceCorporalNigelMoffettAndCorporalStephenBolgerKilledInAfghanistan.htm")</f>
        <v>http://www.mod.uk/DefenceInternet/DefenceNews/MilitaryOperations/LanceCorporalNigelMoffettAndCorporalStephenBolgerKilledInAfghanistan.htm</v>
      </c>
      <c r="N167" s="15" t="s">
        <v>1194</v>
      </c>
    </row>
    <row r="168" spans="1:14" ht="12.75" customHeight="1">
      <c r="A168" s="13">
        <v>39966</v>
      </c>
      <c r="B168" s="14" t="s">
        <v>1125</v>
      </c>
      <c r="C168" s="14" t="s">
        <v>1161</v>
      </c>
      <c r="D168" s="14">
        <v>19</v>
      </c>
      <c r="E168" s="14" t="s">
        <v>1180</v>
      </c>
      <c r="F168" s="14" t="s">
        <v>1189</v>
      </c>
      <c r="G168" s="14" t="s">
        <v>431</v>
      </c>
      <c r="H168" s="14" t="s">
        <v>1037</v>
      </c>
      <c r="I168" s="14" t="s">
        <v>599</v>
      </c>
      <c r="J168" s="14" t="s">
        <v>206</v>
      </c>
      <c r="K168" s="14" t="s">
        <v>259</v>
      </c>
      <c r="L168" s="14" t="str">
        <f>HYPERLINK("http://www.guardian.co.uk/uk/2009/jun/04/killed-teenage-soldier-afghanistan-cyrus-thatcher","http://www.guardian.co.uk/uk/2009/jun/04/killed-teenage-soldier-afghanistan-cyrus-thatcher")</f>
        <v>http://www.guardian.co.uk/uk/2009/jun/04/killed-teenage-soldier-afghanistan-cyrus-thatcher</v>
      </c>
      <c r="M168" s="14" t="str">
        <f>HYPERLINK("http://www.mod.uk/DefenceInternet/DefenceNews/MilitaryOperations/RiflemanCyrusThatcherKilledInAfghanistan.htm","http://www.mod.uk/DefenceInternet/DefenceNews/MilitaryOperations/RiflemanCyrusThatcherKilledInAfghanistan.htm")</f>
        <v>http://www.mod.uk/DefenceInternet/DefenceNews/MilitaryOperations/RiflemanCyrusThatcherKilledInAfghanistan.htm</v>
      </c>
      <c r="N168" s="15" t="s">
        <v>638</v>
      </c>
    </row>
    <row r="169" spans="1:14" ht="12.75" customHeight="1">
      <c r="A169" s="13">
        <v>39975</v>
      </c>
      <c r="B169" s="14" t="s">
        <v>394</v>
      </c>
      <c r="C169" s="14" t="s">
        <v>938</v>
      </c>
      <c r="D169" s="14">
        <v>20</v>
      </c>
      <c r="E169" s="14" t="s">
        <v>1180</v>
      </c>
      <c r="F169" s="14" t="s">
        <v>601</v>
      </c>
      <c r="G169" s="14" t="s">
        <v>431</v>
      </c>
      <c r="H169" s="14" t="s">
        <v>528</v>
      </c>
      <c r="I169" s="14" t="s">
        <v>462</v>
      </c>
      <c r="J169" s="14" t="s">
        <v>811</v>
      </c>
      <c r="K169" s="14" t="s">
        <v>929</v>
      </c>
      <c r="L169" s="14" t="str">
        <f>HYPERLINK("http://www.guardian.co.uk/uk/2009/jun/24/british-soldiers-taliban-afghanistan","http://www.guardian.co.uk/uk/2009/jun/24/british-soldiers-taliban-afghanistan")</f>
        <v>http://www.guardian.co.uk/uk/2009/jun/24/british-soldiers-taliban-afghanistan</v>
      </c>
      <c r="M169" s="14" t="str">
        <f>HYPERLINK("http://www.mod.uk/DefenceInternet/DefenceNews/MilitaryOperations/PrivateRobertMclarenKilledInAfghanistan.htm","http://www.mod.uk/DefenceInternet/DefenceNews/MilitaryOperations/PrivateRobertMclarenKilledInAfghanistan.htm")</f>
        <v>http://www.mod.uk/DefenceInternet/DefenceNews/MilitaryOperations/PrivateRobertMclarenKilledInAfghanistan.htm</v>
      </c>
      <c r="N169" s="15" t="s">
        <v>16</v>
      </c>
    </row>
    <row r="170" spans="1:14" ht="12.75" customHeight="1">
      <c r="A170" s="13">
        <v>39976</v>
      </c>
      <c r="B170" s="14" t="s">
        <v>178</v>
      </c>
      <c r="C170" s="14" t="s">
        <v>611</v>
      </c>
      <c r="D170" s="14">
        <v>27</v>
      </c>
      <c r="E170" s="14" t="s">
        <v>1180</v>
      </c>
      <c r="F170" s="14" t="s">
        <v>1360</v>
      </c>
      <c r="G170" s="14" t="s">
        <v>431</v>
      </c>
      <c r="H170" s="14" t="s">
        <v>1192</v>
      </c>
      <c r="I170" s="14" t="s">
        <v>1276</v>
      </c>
      <c r="J170" s="14" t="s">
        <v>206</v>
      </c>
      <c r="K170" s="14" t="s">
        <v>426</v>
      </c>
      <c r="L170" s="14" t="str">
        <f>HYPERLINK("http://www.guardian.co.uk/world/2009/jun/14/lieutenant-paul-mervis-afghanistan","http://www.guardian.co.uk/world/2009/jun/14/lieutenant-paul-mervis-afghanistan")</f>
        <v>http://www.guardian.co.uk/world/2009/jun/14/lieutenant-paul-mervis-afghanistan</v>
      </c>
      <c r="M170" s="14" t="str">
        <f>HYPERLINK("http://www.mod.uk/DefenceInternet/DefenceNews/MilitaryOperations/LieutenantPaulMervisKilledInAfghanistan.htm","http://www.mod.uk/DefenceInternet/DefenceNews/MilitaryOperations/LieutenantPaulMervisKilledInAfghanistan.htm")</f>
        <v>http://www.mod.uk/DefenceInternet/DefenceNews/MilitaryOperations/LieutenantPaulMervisKilledInAfghanistan.htm</v>
      </c>
      <c r="N170" s="15" t="s">
        <v>1252</v>
      </c>
    </row>
    <row r="171" spans="1:14" ht="12.75" customHeight="1">
      <c r="A171" s="13">
        <v>39983</v>
      </c>
      <c r="B171" s="14" t="s">
        <v>244</v>
      </c>
      <c r="C171" s="14" t="s">
        <v>1076</v>
      </c>
      <c r="D171" s="14">
        <v>33</v>
      </c>
      <c r="E171" s="14" t="s">
        <v>1180</v>
      </c>
      <c r="F171" s="14" t="s">
        <v>1384</v>
      </c>
      <c r="G171" s="14" t="s">
        <v>431</v>
      </c>
      <c r="H171" s="14" t="s">
        <v>185</v>
      </c>
      <c r="I171" s="14" t="s">
        <v>512</v>
      </c>
      <c r="J171" s="14" t="s">
        <v>91</v>
      </c>
      <c r="K171" s="14" t="s">
        <v>1242</v>
      </c>
      <c r="L171" s="14" t="str">
        <f>HYPERLINK("http://www.guardian.co.uk/world/2009/jun/21/major-sean-birchall-soldier-killed-afghanistan","http://www.guardian.co.uk/world/2009/jun/21/major-sean-birchall-soldier-killed-afghanistan")</f>
        <v>http://www.guardian.co.uk/world/2009/jun/21/major-sean-birchall-soldier-killed-afghanistan</v>
      </c>
      <c r="M171" s="14" t="str">
        <f>HYPERLINK("http://www.mod.uk/DefenceInternet/DefenceNews/MilitaryOperations/MajorSeanBirchallKilledInAfghanistan.htm","http://www.mod.uk/DefenceInternet/DefenceNews/MilitaryOperations/MajorSeanBirchallKilledInAfghanistan.htm")</f>
        <v>http://www.mod.uk/DefenceInternet/DefenceNews/MilitaryOperations/MajorSeanBirchallKilledInAfghanistan.htm</v>
      </c>
      <c r="N171" s="15" t="s">
        <v>905</v>
      </c>
    </row>
    <row r="172" spans="1:14" ht="12.75" customHeight="1">
      <c r="A172" s="13">
        <v>39995</v>
      </c>
      <c r="B172" s="14" t="s">
        <v>236</v>
      </c>
      <c r="C172" s="14" t="s">
        <v>23</v>
      </c>
      <c r="D172" s="14">
        <v>18</v>
      </c>
      <c r="E172" s="14" t="s">
        <v>1180</v>
      </c>
      <c r="F172" s="14" t="s">
        <v>737</v>
      </c>
      <c r="G172" s="14" t="s">
        <v>431</v>
      </c>
      <c r="H172" s="14" t="s">
        <v>185</v>
      </c>
      <c r="I172" s="14" t="s">
        <v>37</v>
      </c>
      <c r="J172" s="14" t="s">
        <v>206</v>
      </c>
      <c r="K172" s="14" t="s">
        <v>733</v>
      </c>
      <c r="L172" s="14" t="str">
        <f>HYPERLINK("http://www.guardian.co.uk/uk/2009/jul/05/tribute-joshua-hammond-soldier-afghanistan","http://www.guardian.co.uk/uk/2009/jul/05/tribute-joshua-hammond-soldier-afghanistan")</f>
        <v>http://www.guardian.co.uk/uk/2009/jul/05/tribute-joshua-hammond-soldier-afghanistan</v>
      </c>
      <c r="M172" s="14" t="str">
        <f>HYPERLINK("http://www.mod.uk/DefenceInternet/DefenceNews/MilitaryOperations/LieutenantColonelRupertThorneloeAndTrooperJoshuaHammondKilledInAfghanistan.htm","http://www.mod.uk/DefenceInternet/DefenceNews/MilitaryOperations/LieutenantColonelRupertThorneloeAndTrooperJoshuaHammondKilledInAfghanistan.htm")</f>
        <v>http://www.mod.uk/DefenceInternet/DefenceNews/MilitaryOperations/LieutenantColonelRupertThorneloeAndTrooperJoshuaHammondKilledInAfghanistan.htm</v>
      </c>
      <c r="N172" s="15" t="s">
        <v>1068</v>
      </c>
    </row>
    <row r="173" spans="1:14" ht="12.75" customHeight="1">
      <c r="A173" s="13">
        <v>39995</v>
      </c>
      <c r="B173" s="14" t="s">
        <v>1151</v>
      </c>
      <c r="C173" s="14" t="s">
        <v>1017</v>
      </c>
      <c r="D173" s="14">
        <v>40</v>
      </c>
      <c r="E173" s="14" t="s">
        <v>1180</v>
      </c>
      <c r="F173" s="14" t="s">
        <v>1384</v>
      </c>
      <c r="G173" s="14" t="s">
        <v>431</v>
      </c>
      <c r="H173" s="14" t="s">
        <v>185</v>
      </c>
      <c r="I173" s="14" t="s">
        <v>131</v>
      </c>
      <c r="J173" s="14" t="s">
        <v>206</v>
      </c>
      <c r="K173" s="14" t="s">
        <v>1374</v>
      </c>
      <c r="L173" s="14" t="str">
        <f>HYPERLINK("http://www.guardian.co.uk/uk/2009/jul/02/british-regiment-commander-killed-afghanistan","http://www.guardian.co.uk/uk/2009/jul/02/british-regiment-commander-killed-afghanistan")</f>
        <v>http://www.guardian.co.uk/uk/2009/jul/02/british-regiment-commander-killed-afghanistan</v>
      </c>
      <c r="M173" s="14" t="str">
        <f>HYPERLINK("http://www.mod.uk/DefenceInternet/DefenceNews/MilitaryOperations/LieutenantColonelRupertThorneloeAndTrooperJoshuaHammondKilledInAfghanistan.htm","http://www.mod.uk/DefenceInternet/DefenceNews/MilitaryOperations/LieutenantColonelRupertThorneloeAndTrooperJoshuaHammondKilledInAfghanistan.htm")</f>
        <v>http://www.mod.uk/DefenceInternet/DefenceNews/MilitaryOperations/LieutenantColonelRupertThorneloeAndTrooperJoshuaHammondKilledInAfghanistan.htm</v>
      </c>
      <c r="N173" s="16" t="s">
        <v>708</v>
      </c>
    </row>
    <row r="174" spans="1:14" ht="12.75" customHeight="1">
      <c r="A174" s="13">
        <v>39999</v>
      </c>
      <c r="B174" s="14" t="s">
        <v>517</v>
      </c>
      <c r="C174" s="14" t="s">
        <v>130</v>
      </c>
      <c r="D174" s="14">
        <v>29</v>
      </c>
      <c r="E174" s="14" t="s">
        <v>1180</v>
      </c>
      <c r="F174" s="14" t="s">
        <v>684</v>
      </c>
      <c r="G174" s="14" t="s">
        <v>431</v>
      </c>
      <c r="H174" s="14" t="s">
        <v>82</v>
      </c>
      <c r="I174" s="14" t="s">
        <v>122</v>
      </c>
      <c r="J174" s="14" t="s">
        <v>270</v>
      </c>
      <c r="K174" s="14" t="s">
        <v>1048</v>
      </c>
      <c r="L174" s="14" t="str">
        <f>HYPERLINK("http://www.guardian.co.uk/world/2009/jul/06/afghanistan-soldiers-helmand","http://www.guardian.co.uk/world/2009/jul/06/afghanistan-soldiers-helmand")</f>
        <v>http://www.guardian.co.uk/world/2009/jul/06/afghanistan-soldiers-helmand</v>
      </c>
      <c r="M174" s="14" t="str">
        <f>HYPERLINK("http://www.mod.uk/DefenceInternet/DefenceNews/MilitaryOperations/LanceCorporalDavidDennisAndPrivateRobertLawsKilledInAfghanistan.htm","http://www.mod.uk/DefenceInternet/DefenceNews/MilitaryOperations/LanceCorporalDavidDennisAndPrivateRobertLawsKilledInAfghanistan.htm")</f>
        <v>http://www.mod.uk/DefenceInternet/DefenceNews/MilitaryOperations/LanceCorporalDavidDennisAndPrivateRobertLawsKilledInAfghanistan.htm</v>
      </c>
      <c r="N174" s="15" t="s">
        <v>1261</v>
      </c>
    </row>
    <row r="175" spans="1:14" ht="12.75" customHeight="1">
      <c r="A175" s="13">
        <v>39999</v>
      </c>
      <c r="B175" s="14" t="s">
        <v>1250</v>
      </c>
      <c r="C175" s="14" t="s">
        <v>130</v>
      </c>
      <c r="D175" s="14">
        <v>22</v>
      </c>
      <c r="E175" s="14" t="s">
        <v>1180</v>
      </c>
      <c r="F175" s="14" t="s">
        <v>1384</v>
      </c>
      <c r="G175" s="14" t="s">
        <v>431</v>
      </c>
      <c r="H175" s="14" t="s">
        <v>1037</v>
      </c>
      <c r="I175" s="14" t="s">
        <v>1212</v>
      </c>
      <c r="J175" s="14" t="s">
        <v>473</v>
      </c>
      <c r="K175" s="14" t="s">
        <v>1063</v>
      </c>
      <c r="L175" s="14" t="str">
        <f>HYPERLINK("http://www.guardian.co.uk/uk/2009/jul/08/british-soldier-killed-afghanistan","http://www.guardian.co.uk/uk/2009/jul/08/british-soldier-killed-afghanistan")</f>
        <v>http://www.guardian.co.uk/uk/2009/jul/08/british-soldier-killed-afghanistan</v>
      </c>
      <c r="M175" s="14" t="str">
        <f>HYPERLINK("http://www.mod.uk/DefenceInternet/DefenceNews/MilitaryOperations/LanceCorporalDaneElsonKilledInAfghanistan.htm","http://www.mod.uk/DefenceInternet/DefenceNews/MilitaryOperations/LanceCorporalDaneElsonKilledInAfghanistan.htm")</f>
        <v>http://www.mod.uk/DefenceInternet/DefenceNews/MilitaryOperations/LanceCorporalDaneElsonKilledInAfghanistan.htm</v>
      </c>
      <c r="N175" s="15" t="s">
        <v>1109</v>
      </c>
    </row>
    <row r="176" spans="1:14" ht="12.75" customHeight="1">
      <c r="A176" s="13">
        <v>39999</v>
      </c>
      <c r="B176" s="14" t="s">
        <v>835</v>
      </c>
      <c r="C176" s="14" t="s">
        <v>938</v>
      </c>
      <c r="D176" s="14">
        <v>18</v>
      </c>
      <c r="E176" s="14" t="s">
        <v>1180</v>
      </c>
      <c r="F176" s="14" t="s">
        <v>968</v>
      </c>
      <c r="G176" s="14" t="s">
        <v>1266</v>
      </c>
      <c r="H176" s="14" t="s">
        <v>82</v>
      </c>
      <c r="I176" s="14" t="s">
        <v>962</v>
      </c>
      <c r="J176" s="14" t="s">
        <v>206</v>
      </c>
      <c r="K176" s="14" t="s">
        <v>73</v>
      </c>
      <c r="L176" s="14" t="str">
        <f>HYPERLINK("http://www.guardian.co.uk/world/2009/jul/06/afghanistan-soldiers-helmand","http://www.guardian.co.uk/world/2009/jul/06/afghanistan-soldiers-helmand")</f>
        <v>http://www.guardian.co.uk/world/2009/jul/06/afghanistan-soldiers-helmand</v>
      </c>
      <c r="M176" s="14" t="str">
        <f>HYPERLINK("http://www.mod.uk/DefenceInternet/DefenceNews/MilitaryOperations/LanceCorporalDavidDennisAndPrivateRobertLawsKilledInAfghanistan.htm","http://www.mod.uk/DefenceInternet/DefenceNews/MilitaryOperations/LanceCorporalDavidDennisAndPrivateRobertLawsKilledInAfghanistan.htm")</f>
        <v>http://www.mod.uk/DefenceInternet/DefenceNews/MilitaryOperations/LanceCorporalDavidDennisAndPrivateRobertLawsKilledInAfghanistan.htm</v>
      </c>
      <c r="N176" s="15" t="s">
        <v>356</v>
      </c>
    </row>
    <row r="177" spans="1:14" ht="12.75" customHeight="1">
      <c r="A177" s="13">
        <v>40000</v>
      </c>
      <c r="B177" s="14" t="s">
        <v>1170</v>
      </c>
      <c r="C177" s="14" t="s">
        <v>851</v>
      </c>
      <c r="D177" s="14">
        <v>27</v>
      </c>
      <c r="E177" s="14" t="s">
        <v>1180</v>
      </c>
      <c r="F177" s="14" t="s">
        <v>973</v>
      </c>
      <c r="G177" s="14" t="s">
        <v>92</v>
      </c>
      <c r="H177" s="14" t="s">
        <v>982</v>
      </c>
      <c r="I177" s="14" t="s">
        <v>1223</v>
      </c>
      <c r="J177" s="14" t="s">
        <v>206</v>
      </c>
      <c r="K177" s="14" t="s">
        <v>902</v>
      </c>
      <c r="L177" s="14" t="str">
        <f>HYPERLINK("http://www.guardian.co.uk/uk/2009/jul/08/british-soldier-killed-afghanistan","http://www.guardian.co.uk/uk/2009/jul/08/british-soldier-killed-afghanistan")</f>
        <v>http://www.guardian.co.uk/uk/2009/jul/08/british-soldier-killed-afghanistan</v>
      </c>
      <c r="M177" s="14" t="str">
        <f>HYPERLINK("http://www.mod.uk/DefenceInternet/DefenceNews/MilitaryOperations/CaptainBenBabingtonbrowneKilledInAfghanistan.htm","http://www.mod.uk/DefenceInternet/DefenceNews/MilitaryOperations/CaptainBenBabingtonbrowneKilledInAfghanistan.htm")</f>
        <v>http://www.mod.uk/DefenceInternet/DefenceNews/MilitaryOperations/CaptainBenBabingtonbrowneKilledInAfghanistan.htm</v>
      </c>
      <c r="N177" s="15" t="s">
        <v>197</v>
      </c>
    </row>
    <row r="178" spans="1:14" ht="12.75" customHeight="1">
      <c r="A178" s="13">
        <v>40001</v>
      </c>
      <c r="B178" s="14" t="s">
        <v>549</v>
      </c>
      <c r="C178" s="14" t="s">
        <v>23</v>
      </c>
      <c r="D178" s="14">
        <v>20</v>
      </c>
      <c r="E178" s="14" t="s">
        <v>1180</v>
      </c>
      <c r="F178" s="14" t="s">
        <v>684</v>
      </c>
      <c r="G178" s="14" t="s">
        <v>431</v>
      </c>
      <c r="H178" s="14" t="s">
        <v>1349</v>
      </c>
      <c r="I178" s="14" t="s">
        <v>77</v>
      </c>
      <c r="J178" s="14" t="s">
        <v>206</v>
      </c>
      <c r="K178" s="14" t="s">
        <v>303</v>
      </c>
      <c r="L178" s="14" t="str">
        <f>HYPERLINK("http://www.guardian.co.uk/world/2009/jul/09/christopher-whiteside-soldier-afghanistan","http://www.guardian.co.uk/world/2009/jul/09/christopher-whiteside-soldier-afghanistan")</f>
        <v>http://www.guardian.co.uk/world/2009/jul/09/christopher-whiteside-soldier-afghanistan</v>
      </c>
      <c r="M178" s="14" t="str">
        <f>HYPERLINK("http://www.mod.uk/DefenceInternet/DefenceNews/MilitaryOperations/TrooperChristopherWhitesideKilledInAfghanistan.htm","http://www.mod.uk/DefenceInternet/DefenceNews/MilitaryOperations/TrooperChristopherWhitesideKilledInAfghanistan.htm")</f>
        <v>http://www.mod.uk/DefenceInternet/DefenceNews/MilitaryOperations/TrooperChristopherWhitesideKilledInAfghanistan.htm</v>
      </c>
      <c r="N178" s="16" t="s">
        <v>854</v>
      </c>
    </row>
    <row r="179" spans="1:14" ht="12.75" customHeight="1">
      <c r="A179" s="13">
        <v>40003</v>
      </c>
      <c r="B179" s="14" t="s">
        <v>1317</v>
      </c>
      <c r="C179" s="14" t="s">
        <v>938</v>
      </c>
      <c r="D179" s="14">
        <v>28</v>
      </c>
      <c r="E179" s="14" t="s">
        <v>1180</v>
      </c>
      <c r="F179" s="14" t="s">
        <v>295</v>
      </c>
      <c r="G179" s="14" t="s">
        <v>351</v>
      </c>
      <c r="H179" s="14" t="s">
        <v>185</v>
      </c>
      <c r="I179" s="14" t="s">
        <v>340</v>
      </c>
      <c r="J179" s="14" t="s">
        <v>206</v>
      </c>
      <c r="K179" s="14" t="s">
        <v>1062</v>
      </c>
      <c r="L179" s="14" t="str">
        <f>HYPERLINK("http://www.guardian.co.uk/world/2009/jul/12/afghanistan-taliban-troops-emergency-review-ministry-of-defence","http://www.guardian.co.uk/world/2009/jul/12/afghanistan-taliban-troops-emergency-review-ministry-of-defence")</f>
        <v>http://www.guardian.co.uk/world/2009/jul/12/afghanistan-taliban-troops-emergency-review-ministry-of-defence</v>
      </c>
      <c r="M179" s="14" t="str">
        <f>HYPERLINK("http://www.mod.uk/DefenceInternet/DefenceNews/MilitaryOperations/PrivateJohnBrackpoolOf1WelshGuardsKilledInAfghanistan.htm","http://www.mod.uk/DefenceInternet/DefenceNews/MilitaryOperations/PrivateJohnBrackpoolOf1WelshGuardsKilledInAfghanistan.htm")</f>
        <v>http://www.mod.uk/DefenceInternet/DefenceNews/MilitaryOperations/PrivateJohnBrackpoolOf1WelshGuardsKilledInAfghanistan.htm</v>
      </c>
      <c r="N179" s="15" t="s">
        <v>1320</v>
      </c>
    </row>
    <row r="180" spans="1:14" ht="12.75" customHeight="1">
      <c r="A180" s="13">
        <v>40003</v>
      </c>
      <c r="B180" s="14" t="s">
        <v>857</v>
      </c>
      <c r="C180" s="14" t="s">
        <v>1161</v>
      </c>
      <c r="D180" s="14">
        <v>22</v>
      </c>
      <c r="E180" s="14" t="s">
        <v>1180</v>
      </c>
      <c r="F180" s="14" t="s">
        <v>1028</v>
      </c>
      <c r="G180" s="14" t="s">
        <v>431</v>
      </c>
      <c r="H180" s="14" t="s">
        <v>81</v>
      </c>
      <c r="I180" s="14" t="s">
        <v>762</v>
      </c>
      <c r="J180" s="14" t="s">
        <v>206</v>
      </c>
      <c r="K180" s="14" t="s">
        <v>771</v>
      </c>
      <c r="L180" s="14" t="str">
        <f>HYPERLINK("http://www.guardian.co.uk/world/2009/jul/12/afghanistan-taliban-troops-emergency-review-ministry-of-defence","http://www.guardian.co.uk/world/2009/jul/12/afghanistan-taliban-troops-emergency-review-ministry-of-defence")</f>
        <v>http://www.guardian.co.uk/world/2009/jul/12/afghanistan-taliban-troops-emergency-review-ministry-of-defence</v>
      </c>
      <c r="M180" s="14" t="str">
        <f>HYPERLINK("http://www.mod.uk/DefenceInternet/DefenceNews/MilitaryOperations/RiflemanDanielHumeOf4RiflesKilledInAfghanistan.htm","http://www.mod.uk/DefenceInternet/DefenceNews/MilitaryOperations/RiflemanDanielHumeOf4RiflesKilledInAfghanistan.htm")</f>
        <v>http://www.mod.uk/DefenceInternet/DefenceNews/MilitaryOperations/RiflemanDanielHumeOf4RiflesKilledInAfghanistan.htm</v>
      </c>
      <c r="N180" s="15" t="s">
        <v>882</v>
      </c>
    </row>
    <row r="181" spans="1:14" ht="12.75" customHeight="1">
      <c r="A181" s="13">
        <v>40004</v>
      </c>
      <c r="B181" s="14" t="s">
        <v>13</v>
      </c>
      <c r="C181" s="14" t="s">
        <v>1161</v>
      </c>
      <c r="D181" s="14">
        <v>18</v>
      </c>
      <c r="E181" s="14" t="s">
        <v>1180</v>
      </c>
      <c r="F181" s="14" t="s">
        <v>149</v>
      </c>
      <c r="G181" s="14" t="s">
        <v>431</v>
      </c>
      <c r="H181" s="14" t="s">
        <v>1316</v>
      </c>
      <c r="I181" s="14" t="s">
        <v>448</v>
      </c>
      <c r="J181" s="14" t="s">
        <v>206</v>
      </c>
      <c r="K181" s="14" t="s">
        <v>661</v>
      </c>
      <c r="L181" s="14" t="str">
        <f t="shared" ref="L181:L186" si="1">HYPERLINK("http://www.guardian.co.uk/uk/2009/jul/12/british-soldiers-war-afghanistan","http://www.guardian.co.uk/uk/2009/jul/12/british-soldiers-war-afghanistan")</f>
        <v>http://www.guardian.co.uk/uk/2009/jul/12/british-soldiers-war-afghanistan</v>
      </c>
      <c r="M181" s="14" t="str">
        <f>HYPERLINK("http://www.mod.uk/DefenceInternet/DefenceNews/MilitaryOperations/CplJonathanHorneRfnWilliamAldridgeRfnJamesBackhouseRfnJosephMurphyAndRfnDanielSimpsonOf2RiflesKilled.htm","http://www.mod.uk/DefenceInternet/DefenceNews/MilitaryOperations/CplJonathanHorneRfnWilliamAldridgeRfnJamesBackhouseRfnJosephMurphyAndRfnDanielSimpsonOf2RiflesKilled.htm")</f>
        <v>http://www.mod.uk/DefenceInternet/DefenceNews/MilitaryOperations/CplJonathanHorneRfnWilliamAldridgeRfnJamesBackhouseRfnJosephMurphyAndRfnDanielSimpsonOf2RiflesKilled.htm</v>
      </c>
      <c r="N181" s="16" t="s">
        <v>249</v>
      </c>
    </row>
    <row r="182" spans="1:14" ht="12.75" customHeight="1">
      <c r="A182" s="13">
        <v>40004</v>
      </c>
      <c r="B182" s="14" t="s">
        <v>901</v>
      </c>
      <c r="C182" s="14" t="s">
        <v>1161</v>
      </c>
      <c r="D182" s="14">
        <v>18</v>
      </c>
      <c r="E182" s="14" t="s">
        <v>1180</v>
      </c>
      <c r="F182" s="14" t="s">
        <v>149</v>
      </c>
      <c r="G182" s="14" t="s">
        <v>431</v>
      </c>
      <c r="H182" s="14" t="s">
        <v>1316</v>
      </c>
      <c r="I182" s="14" t="s">
        <v>20</v>
      </c>
      <c r="J182" s="14" t="s">
        <v>206</v>
      </c>
      <c r="K182" s="14" t="s">
        <v>390</v>
      </c>
      <c r="L182" s="14" t="str">
        <f t="shared" si="1"/>
        <v>http://www.guardian.co.uk/uk/2009/jul/12/british-soldiers-war-afghanistan</v>
      </c>
      <c r="M182" s="14" t="str">
        <f>HYPERLINK("http://www.mod.uk/DefenceInternet/DefenceNews/MilitaryOperations/CplJonathanHorneRfnWilliamAldridgeRfnJamesBackhouseRfnJosephMurphyAndRfnDanielSimpsonOf2RiflesKilled.htm","http://www.mod.uk/DefenceInternet/DefenceNews/MilitaryOperations/CplJonathanHorneRfnWilliamAldridgeRfnJamesBackhouseRfnJosephMurphyAndRfnDanielSimpsonOf2RiflesKilled.htm")</f>
        <v>http://www.mod.uk/DefenceInternet/DefenceNews/MilitaryOperations/CplJonathanHorneRfnWilliamAldridgeRfnJamesBackhouseRfnJosephMurphyAndRfnDanielSimpsonOf2RiflesKilled.htm</v>
      </c>
      <c r="N182" s="15" t="s">
        <v>348</v>
      </c>
    </row>
    <row r="183" spans="1:14" ht="12.75" customHeight="1">
      <c r="A183" s="13">
        <v>40004</v>
      </c>
      <c r="B183" s="14" t="s">
        <v>162</v>
      </c>
      <c r="C183" s="14" t="s">
        <v>375</v>
      </c>
      <c r="D183" s="14">
        <v>28</v>
      </c>
      <c r="E183" s="14" t="s">
        <v>1180</v>
      </c>
      <c r="F183" s="14" t="s">
        <v>149</v>
      </c>
      <c r="G183" s="14" t="s">
        <v>431</v>
      </c>
      <c r="H183" s="14" t="s">
        <v>1316</v>
      </c>
      <c r="I183" s="14" t="s">
        <v>1200</v>
      </c>
      <c r="J183" s="14" t="s">
        <v>206</v>
      </c>
      <c r="K183" s="14" t="s">
        <v>791</v>
      </c>
      <c r="L183" s="14" t="str">
        <f t="shared" si="1"/>
        <v>http://www.guardian.co.uk/uk/2009/jul/12/british-soldiers-war-afghanistan</v>
      </c>
      <c r="M183" s="14" t="str">
        <f>HYPERLINK("http://www.mod.uk/DefenceInternet/DefenceNews/MilitaryOperations/CplJonathanHorneRfnWilliamAldridgeRfnJamesBackhouseRfnJosephMurphyAndRfnDanielSimpsonOf2RiflesKilled.htm","http://www.mod.uk/DefenceInternet/DefenceNews/MilitaryOperations/CplJonathanHorneRfnWilliamAldridgeRfnJamesBackhouseRfnJosephMurphyAndRfnDanielSimpsonOf2RiflesKilled.htm")</f>
        <v>http://www.mod.uk/DefenceInternet/DefenceNews/MilitaryOperations/CplJonathanHorneRfnWilliamAldridgeRfnJamesBackhouseRfnJosephMurphyAndRfnDanielSimpsonOf2RiflesKilled.htm</v>
      </c>
      <c r="N183" s="15" t="s">
        <v>436</v>
      </c>
    </row>
    <row r="184" spans="1:14" ht="12.75" customHeight="1">
      <c r="A184" s="13">
        <v>40004</v>
      </c>
      <c r="B184" s="14" t="s">
        <v>1350</v>
      </c>
      <c r="C184" s="14" t="s">
        <v>1161</v>
      </c>
      <c r="D184" s="14">
        <v>18</v>
      </c>
      <c r="E184" s="14" t="s">
        <v>1180</v>
      </c>
      <c r="F184" s="14" t="s">
        <v>149</v>
      </c>
      <c r="G184" s="14" t="s">
        <v>431</v>
      </c>
      <c r="H184" s="14" t="s">
        <v>1316</v>
      </c>
      <c r="I184" s="14" t="s">
        <v>522</v>
      </c>
      <c r="J184" s="14" t="s">
        <v>206</v>
      </c>
      <c r="K184" s="14" t="s">
        <v>833</v>
      </c>
      <c r="L184" s="14" t="str">
        <f t="shared" si="1"/>
        <v>http://www.guardian.co.uk/uk/2009/jul/12/british-soldiers-war-afghanistan</v>
      </c>
      <c r="M184" s="14" t="str">
        <f>HYPERLINK("http://www.mod.uk/DefenceInternet/DefenceNews/MilitaryOperations/CplJonathanHorneRfnWilliamAldridgeRfnJamesBackhouseRfnJosephMurphyAndRfnDanielSimpsonOf2RiflesKilled.htm","http://www.mod.uk/DefenceInternet/DefenceNews/MilitaryOperations/CplJonathanHorneRfnWilliamAldridgeRfnJamesBackhouseRfnJosephMurphyAndRfnDanielSimpsonOf2RiflesKilled.htm")</f>
        <v>http://www.mod.uk/DefenceInternet/DefenceNews/MilitaryOperations/CplJonathanHorneRfnWilliamAldridgeRfnJamesBackhouseRfnJosephMurphyAndRfnDanielSimpsonOf2RiflesKilled.htm</v>
      </c>
      <c r="N184" s="16" t="s">
        <v>243</v>
      </c>
    </row>
    <row r="185" spans="1:14" ht="12.75" customHeight="1">
      <c r="A185" s="13">
        <v>40004</v>
      </c>
      <c r="B185" s="14" t="s">
        <v>1158</v>
      </c>
      <c r="C185" s="14" t="s">
        <v>375</v>
      </c>
      <c r="D185" s="14">
        <v>26</v>
      </c>
      <c r="E185" s="14" t="s">
        <v>1180</v>
      </c>
      <c r="F185" s="14" t="s">
        <v>737</v>
      </c>
      <c r="G185" s="14" t="s">
        <v>431</v>
      </c>
      <c r="H185" s="14" t="s">
        <v>846</v>
      </c>
      <c r="I185" s="14" t="s">
        <v>735</v>
      </c>
      <c r="J185" s="14" t="s">
        <v>206</v>
      </c>
      <c r="K185" s="14" t="s">
        <v>450</v>
      </c>
      <c r="L185" s="14" t="str">
        <f t="shared" si="1"/>
        <v>http://www.guardian.co.uk/uk/2009/jul/12/british-soldiers-war-afghanistan</v>
      </c>
      <c r="M185" s="14" t="str">
        <f>HYPERLINK("http://www.mod.uk/DefenceInternet/DefenceNews/MilitaryOperations/CorporalLeeScottOf2rtrKilledInAfghanistan.htm","http://www.mod.uk/DefenceInternet/DefenceNews/MilitaryOperations/CorporalLeeScottOf2rtrKilledInAfghanistan.htm")</f>
        <v>http://www.mod.uk/DefenceInternet/DefenceNews/MilitaryOperations/CorporalLeeScottOf2rtrKilledInAfghanistan.htm</v>
      </c>
      <c r="N185" s="15" t="s">
        <v>373</v>
      </c>
    </row>
    <row r="186" spans="1:14" ht="12.75" customHeight="1">
      <c r="A186" s="13">
        <v>40004</v>
      </c>
      <c r="B186" s="14" t="s">
        <v>461</v>
      </c>
      <c r="C186" s="14" t="s">
        <v>1161</v>
      </c>
      <c r="D186" s="14">
        <v>20</v>
      </c>
      <c r="E186" s="14" t="s">
        <v>1180</v>
      </c>
      <c r="F186" s="14" t="s">
        <v>149</v>
      </c>
      <c r="G186" s="14" t="s">
        <v>431</v>
      </c>
      <c r="H186" s="14" t="s">
        <v>1316</v>
      </c>
      <c r="I186" s="14" t="s">
        <v>866</v>
      </c>
      <c r="J186" s="14" t="s">
        <v>206</v>
      </c>
      <c r="K186" s="14" t="s">
        <v>487</v>
      </c>
      <c r="L186" s="14" t="str">
        <f t="shared" si="1"/>
        <v>http://www.guardian.co.uk/uk/2009/jul/12/british-soldiers-war-afghanistan</v>
      </c>
      <c r="M186" s="14" t="str">
        <f>HYPERLINK("http://www.mod.uk/DefenceInternet/DefenceNews/MilitaryOperations/CplJonathanHorneRfnWilliamAldridgeRfnJamesBackhouseRfnJosephMurphyAndRfnDanielSimpsonOf2RiflesKilled.htm","http://www.mod.uk/DefenceInternet/DefenceNews/MilitaryOperations/CplJonathanHorneRfnWilliamAldridgeRfnJamesBackhouseRfnJosephMurphyAndRfnDanielSimpsonOf2RiflesKilled.htm")</f>
        <v>http://www.mod.uk/DefenceInternet/DefenceNews/MilitaryOperations/CplJonathanHorneRfnWilliamAldridgeRfnJamesBackhouseRfnJosephMurphyAndRfnDanielSimpsonOf2RiflesKilled.htm</v>
      </c>
      <c r="N186" s="15" t="s">
        <v>727</v>
      </c>
    </row>
    <row r="187" spans="1:14" ht="12.75" customHeight="1">
      <c r="A187" s="13">
        <v>40010</v>
      </c>
      <c r="B187" s="14" t="s">
        <v>783</v>
      </c>
      <c r="C187" s="14" t="s">
        <v>1161</v>
      </c>
      <c r="D187" s="14">
        <v>26</v>
      </c>
      <c r="E187" s="14" t="s">
        <v>1180</v>
      </c>
      <c r="F187" s="14" t="s">
        <v>1189</v>
      </c>
      <c r="G187" s="14" t="s">
        <v>431</v>
      </c>
      <c r="H187" s="14" t="s">
        <v>869</v>
      </c>
      <c r="I187" s="14" t="s">
        <v>1029</v>
      </c>
      <c r="J187" s="14" t="s">
        <v>1221</v>
      </c>
      <c r="K187" s="14" t="s">
        <v>226</v>
      </c>
      <c r="L187" s="14" t="str">
        <f>HYPERLINK("http://www.guardian.co.uk/uk/2009/jul/17/british-soldier-dies-in-afghanistan","http://www.guardian.co.uk/uk/2009/jul/17/british-soldier-dies-in-afghanistan")</f>
        <v>http://www.guardian.co.uk/uk/2009/jul/17/british-soldier-dies-in-afghanistan</v>
      </c>
      <c r="M187" s="14" t="str">
        <f>HYPERLINK("http://www.mod.uk/DefenceInternet/DefenceNews/MilitaryOperations/RiflemanAminiasiTogeKilledInAfghanistan.htm","http://www.mod.uk/DefenceInternet/DefenceNews/MilitaryOperations/RiflemanAminiasiTogeKilledInAfghanistan.htm")</f>
        <v>http://www.mod.uk/DefenceInternet/DefenceNews/MilitaryOperations/RiflemanAminiasiTogeKilledInAfghanistan.htm</v>
      </c>
      <c r="N187" s="15" t="s">
        <v>491</v>
      </c>
    </row>
    <row r="188" spans="1:14" ht="12.75" customHeight="1">
      <c r="A188" s="13">
        <v>40013</v>
      </c>
      <c r="B188" s="14" t="s">
        <v>84</v>
      </c>
      <c r="C188" s="14" t="s">
        <v>375</v>
      </c>
      <c r="D188" s="14">
        <v>22</v>
      </c>
      <c r="E188" s="14" t="s">
        <v>1180</v>
      </c>
      <c r="F188" s="14" t="s">
        <v>777</v>
      </c>
      <c r="G188" s="14" t="s">
        <v>431</v>
      </c>
      <c r="H188" s="14" t="s">
        <v>1192</v>
      </c>
      <c r="I188" s="14" t="s">
        <v>523</v>
      </c>
      <c r="J188" s="14" t="s">
        <v>206</v>
      </c>
      <c r="K188" s="14" t="s">
        <v>380</v>
      </c>
      <c r="L188" s="14" t="str">
        <f>HYPERLINK("http://www.guardian.co.uk/uk/2009/jul/21/record-uk-casualties-helmand-taliban","http://www.guardian.co.uk/uk/2009/jul/21/record-uk-casualties-helmand-taliban")</f>
        <v>http://www.guardian.co.uk/uk/2009/jul/21/record-uk-casualties-helmand-taliban</v>
      </c>
      <c r="M188" s="14" t="str">
        <f>HYPERLINK("http://www.mod.uk/DefenceInternet/DefenceNews/MilitaryOperations/CorporalJosephEtchellsKilledInAfghanistan.htm","http://www.mod.uk/DefenceInternet/DefenceNews/MilitaryOperations/CorporalJosephEtchellsKilledInAfghanistan.htm")</f>
        <v>http://www.mod.uk/DefenceInternet/DefenceNews/MilitaryOperations/CorporalJosephEtchellsKilledInAfghanistan.htm</v>
      </c>
      <c r="N188" s="15" t="s">
        <v>984</v>
      </c>
    </row>
    <row r="189" spans="1:14" ht="12.75" customHeight="1">
      <c r="A189" s="13">
        <v>40014</v>
      </c>
      <c r="B189" s="14" t="s">
        <v>1177</v>
      </c>
      <c r="C189" s="14" t="s">
        <v>851</v>
      </c>
      <c r="D189" s="14">
        <v>28</v>
      </c>
      <c r="E189" s="14" t="s">
        <v>1180</v>
      </c>
      <c r="F189" s="14" t="s">
        <v>1227</v>
      </c>
      <c r="G189" s="14" t="s">
        <v>431</v>
      </c>
      <c r="H189" s="14" t="s">
        <v>688</v>
      </c>
      <c r="I189" s="14" t="s">
        <v>1364</v>
      </c>
      <c r="J189" s="14" t="s">
        <v>206</v>
      </c>
      <c r="K189" s="14" t="s">
        <v>508</v>
      </c>
      <c r="L189" s="14" t="str">
        <f>HYPERLINK("http://www.guardian.co.uk/world/2009/jul/21/british-soldier-killed-afghanistan","http://www.guardian.co.uk/world/2009/jul/21/british-soldier-killed-afghanistan")</f>
        <v>http://www.guardian.co.uk/world/2009/jul/21/british-soldier-killed-afghanistan</v>
      </c>
      <c r="M189" s="14" t="str">
        <f>HYPERLINK("http://www.mod.uk/DefenceInternet/DefenceNews/MilitaryOperations/CaptainDanielShepherdKilledInAfghanistan.htm","http://www.mod.uk/DefenceInternet/DefenceNews/MilitaryOperations/CaptainDanielShepherdKilledInAfghanistan.htm")</f>
        <v>http://www.mod.uk/DefenceInternet/DefenceNews/MilitaryOperations/CaptainDanielShepherdKilledInAfghanistan.htm</v>
      </c>
      <c r="N189" s="15" t="s">
        <v>220</v>
      </c>
    </row>
    <row r="190" spans="1:14" ht="12.75" customHeight="1">
      <c r="A190" s="13">
        <v>40016</v>
      </c>
      <c r="B190" s="14" t="s">
        <v>468</v>
      </c>
      <c r="C190" s="14" t="s">
        <v>214</v>
      </c>
      <c r="D190" s="14">
        <v>20</v>
      </c>
      <c r="E190" s="14" t="s">
        <v>1180</v>
      </c>
      <c r="F190" s="14" t="s">
        <v>1172</v>
      </c>
      <c r="G190" s="14" t="s">
        <v>431</v>
      </c>
      <c r="H190" s="14" t="s">
        <v>81</v>
      </c>
      <c r="I190" s="14" t="s">
        <v>453</v>
      </c>
      <c r="J190" s="14" t="s">
        <v>206</v>
      </c>
      <c r="K190" s="14" t="s">
        <v>1290</v>
      </c>
      <c r="L190" s="14" t="str">
        <f>HYPERLINK("http://www.guardian.co.uk/uk/2009/jul/24/british-offensive-in-helmand","http://www.guardian.co.uk/uk/2009/jul/24/british-offensive-in-helmand")</f>
        <v>http://www.guardian.co.uk/uk/2009/jul/24/british-offensive-in-helmand</v>
      </c>
      <c r="M190" s="14" t="str">
        <f>HYPERLINK("http://www.mod.uk/DefenceInternet/DefenceNews/MilitaryOperations/GuardsmanChristopherKingKilledInAfghanistan.htm","http://www.mod.uk/DefenceInternet/DefenceNews/MilitaryOperations/GuardsmanChristopherKingKilledInAfghanistan.htm")</f>
        <v>http://www.mod.uk/DefenceInternet/DefenceNews/MilitaryOperations/GuardsmanChristopherKingKilledInAfghanistan.htm</v>
      </c>
      <c r="N190" s="15" t="s">
        <v>717</v>
      </c>
    </row>
    <row r="191" spans="1:14" ht="12.75" customHeight="1">
      <c r="A191" s="13">
        <v>40019</v>
      </c>
      <c r="B191" s="14" t="s">
        <v>377</v>
      </c>
      <c r="C191" s="14" t="s">
        <v>841</v>
      </c>
      <c r="D191" s="14">
        <v>24</v>
      </c>
      <c r="E191" s="14" t="s">
        <v>1180</v>
      </c>
      <c r="F191" s="14" t="s">
        <v>1287</v>
      </c>
      <c r="G191" s="14" t="s">
        <v>431</v>
      </c>
      <c r="H191" s="14" t="s">
        <v>1101</v>
      </c>
      <c r="I191" s="14" t="s">
        <v>1150</v>
      </c>
      <c r="J191" s="14" t="s">
        <v>206</v>
      </c>
      <c r="K191" s="14" t="s">
        <v>1091</v>
      </c>
      <c r="L191" s="14" t="str">
        <f>HYPERLINK("http://www.guardian.co.uk/uk/2009/jul/27/two-british-soldiers-killed-afghanistan","http://www.guardian.co.uk/uk/2009/jul/27/two-british-soldiers-killed-afghanistan")</f>
        <v>http://www.guardian.co.uk/uk/2009/jul/27/two-british-soldiers-killed-afghanistan</v>
      </c>
      <c r="M191" s="14" t="str">
        <f>HYPERLINK("http://www.mod.uk/DefenceInternet/DefenceNews/MilitaryOperations/BombardierCraigHopsonKilledInAfghanistan.htm","http://www.mod.uk/DefenceInternet/DefenceNews/MilitaryOperations/BombardierCraigHopsonKilledInAfghanistan.htm")</f>
        <v>http://www.mod.uk/DefenceInternet/DefenceNews/MilitaryOperations/BombardierCraigHopsonKilledInAfghanistan.htm</v>
      </c>
      <c r="N191" s="15" t="s">
        <v>1051</v>
      </c>
    </row>
    <row r="192" spans="1:14" ht="12.75" customHeight="1">
      <c r="A192" s="13">
        <v>40021</v>
      </c>
      <c r="B192" s="14" t="s">
        <v>1095</v>
      </c>
      <c r="C192" s="14" t="s">
        <v>23</v>
      </c>
      <c r="D192" s="14">
        <v>22</v>
      </c>
      <c r="E192" s="14" t="s">
        <v>1180</v>
      </c>
      <c r="F192" s="14" t="s">
        <v>684</v>
      </c>
      <c r="G192" s="14" t="s">
        <v>431</v>
      </c>
      <c r="H192" s="14" t="s">
        <v>1358</v>
      </c>
      <c r="I192" s="14" t="s">
        <v>453</v>
      </c>
      <c r="J192" s="14" t="s">
        <v>206</v>
      </c>
      <c r="K192" s="14" t="s">
        <v>872</v>
      </c>
      <c r="L192" s="14" t="str">
        <f>HYPERLINK("http://www.guardian.co.uk/uk/2009/jul/27/two-british-soldiers-killed-afghanistan","http://www.guardian.co.uk/uk/2009/jul/27/two-british-soldiers-killed-afghanistan")</f>
        <v>http://www.guardian.co.uk/uk/2009/jul/27/two-british-soldiers-killed-afghanistan</v>
      </c>
      <c r="M192" s="14" t="str">
        <f>HYPERLINK("http://www.mod.uk/DefenceInternet/DefenceNews/MilitaryOperations/WarrantOfficerClass2SeanUptonAndTrooperPhillipLawrenceKilledInAfghanistan.htm","http://www.mod.uk/DefenceInternet/DefenceNews/MilitaryOperations/WarrantOfficerClass2SeanUptonAndTrooperPhillipLawrenceKilledInAfghanistan.htm")</f>
        <v>http://www.mod.uk/DefenceInternet/DefenceNews/MilitaryOperations/WarrantOfficerClass2SeanUptonAndTrooperPhillipLawrenceKilledInAfghanistan.htm</v>
      </c>
      <c r="N192" s="15" t="s">
        <v>56</v>
      </c>
    </row>
    <row r="193" spans="1:14" ht="12.75" customHeight="1">
      <c r="A193" s="13">
        <v>40021</v>
      </c>
      <c r="B193" s="14" t="s">
        <v>1288</v>
      </c>
      <c r="C193" s="14" t="s">
        <v>54</v>
      </c>
      <c r="D193" s="14">
        <v>35</v>
      </c>
      <c r="E193" s="14" t="s">
        <v>1180</v>
      </c>
      <c r="F193" s="14" t="s">
        <v>1171</v>
      </c>
      <c r="G193" s="14" t="s">
        <v>431</v>
      </c>
      <c r="H193" s="14" t="s">
        <v>1137</v>
      </c>
      <c r="I193" s="14" t="s">
        <v>1362</v>
      </c>
      <c r="J193" s="14" t="s">
        <v>206</v>
      </c>
      <c r="K193" s="14" t="s">
        <v>210</v>
      </c>
      <c r="L193" s="14" t="str">
        <f>HYPERLINK("http://www.guardian.co.uk/uk/2009/jul/27/two-british-soldiers-killed-afghanistan","http://www.guardian.co.uk/uk/2009/jul/27/two-british-soldiers-killed-afghanistan")</f>
        <v>http://www.guardian.co.uk/uk/2009/jul/27/two-british-soldiers-killed-afghanistan</v>
      </c>
      <c r="M193" s="14" t="str">
        <f>HYPERLINK("http://www.mod.uk/DefenceInternet/DefenceNews/MilitaryOperations/WarrantOfficerClass2SeanUptonAndTrooperPhillipLawrenceKilledInAfghanistan.htm","http://www.mod.uk/DefenceInternet/DefenceNews/MilitaryOperations/WarrantOfficerClass2SeanUptonAndTrooperPhillipLawrenceKilledInAfghanistan.htm")</f>
        <v>http://www.mod.uk/DefenceInternet/DefenceNews/MilitaryOperations/WarrantOfficerClass2SeanUptonAndTrooperPhillipLawrenceKilledInAfghanistan.htm</v>
      </c>
      <c r="N193" s="16" t="s">
        <v>754</v>
      </c>
    </row>
    <row r="194" spans="1:14" ht="12.75" customHeight="1">
      <c r="A194" s="13">
        <v>40029</v>
      </c>
      <c r="B194" s="14" t="s">
        <v>799</v>
      </c>
      <c r="C194" s="14" t="s">
        <v>266</v>
      </c>
      <c r="D194" s="14">
        <v>21</v>
      </c>
      <c r="E194" s="14" t="s">
        <v>1180</v>
      </c>
      <c r="F194" s="14" t="s">
        <v>304</v>
      </c>
      <c r="G194" s="14" t="s">
        <v>431</v>
      </c>
      <c r="H194" s="14" t="s">
        <v>359</v>
      </c>
      <c r="I194" s="14" t="s">
        <v>1353</v>
      </c>
      <c r="J194" s="14" t="s">
        <v>206</v>
      </c>
      <c r="K194" s="14" t="s">
        <v>795</v>
      </c>
      <c r="L194" s="14" t="str">
        <f>HYPERLINK("http://www.guardian.co.uk/world/2009/aug/05/taliban-afghanistan-british-ambassador","http://www.guardian.co.uk/world/2009/aug/05/taliban-afghanistan-british-ambassador")</f>
        <v>http://www.guardian.co.uk/world/2009/aug/05/taliban-afghanistan-british-ambassador</v>
      </c>
      <c r="M194" s="14" t="str">
        <f>HYPERLINK("http://www.mod.uk/DefenceInternet/DefenceNews/MilitaryOperations/CraftsmanAnthonyLombardiKilledInAfghanistan.htm","http://www.mod.uk/DefenceInternet/DefenceNews/MilitaryOperations/CraftsmanAnthonyLombardiKilledInAfghanistan.htm")</f>
        <v>http://www.mod.uk/DefenceInternet/DefenceNews/MilitaryOperations/CraftsmanAnthonyLombardiKilledInAfghanistan.htm</v>
      </c>
      <c r="N194" s="15" t="s">
        <v>652</v>
      </c>
    </row>
    <row r="195" spans="1:14" ht="12.75" customHeight="1">
      <c r="A195" s="13">
        <v>40031</v>
      </c>
      <c r="B195" s="14" t="s">
        <v>114</v>
      </c>
      <c r="C195" s="14" t="s">
        <v>375</v>
      </c>
      <c r="D195" s="14">
        <v>26</v>
      </c>
      <c r="E195" s="14" t="s">
        <v>1180</v>
      </c>
      <c r="F195" s="14" t="s">
        <v>503</v>
      </c>
      <c r="G195" s="14" t="s">
        <v>598</v>
      </c>
      <c r="H195" s="14" t="s">
        <v>1358</v>
      </c>
      <c r="I195" s="14" t="s">
        <v>466</v>
      </c>
      <c r="J195" s="14" t="s">
        <v>811</v>
      </c>
      <c r="K195" s="14" t="s">
        <v>979</v>
      </c>
      <c r="L195" s="14" t="s">
        <v>1042</v>
      </c>
      <c r="M195" s="14" t="s">
        <v>807</v>
      </c>
      <c r="N195" s="15" t="s">
        <v>894</v>
      </c>
    </row>
    <row r="196" spans="1:14" ht="12.75" customHeight="1">
      <c r="A196" s="13">
        <v>40031</v>
      </c>
      <c r="B196" s="14" t="s">
        <v>1249</v>
      </c>
      <c r="C196" s="14" t="s">
        <v>988</v>
      </c>
      <c r="D196" s="14">
        <v>23</v>
      </c>
      <c r="E196" s="14" t="s">
        <v>1180</v>
      </c>
      <c r="F196" s="14" t="s">
        <v>503</v>
      </c>
      <c r="G196" s="14" t="s">
        <v>598</v>
      </c>
      <c r="H196" s="14" t="s">
        <v>1358</v>
      </c>
      <c r="I196" s="14" t="s">
        <v>372</v>
      </c>
      <c r="J196" s="14" t="s">
        <v>206</v>
      </c>
      <c r="K196" s="14" t="s">
        <v>156</v>
      </c>
      <c r="L196" s="14" t="s">
        <v>1042</v>
      </c>
      <c r="M196" s="14" t="s">
        <v>807</v>
      </c>
      <c r="N196" s="15" t="s">
        <v>1169</v>
      </c>
    </row>
    <row r="197" spans="1:14" ht="12.75" customHeight="1">
      <c r="A197" s="13">
        <v>40031</v>
      </c>
      <c r="B197" s="14" t="s">
        <v>696</v>
      </c>
      <c r="C197" s="14" t="s">
        <v>649</v>
      </c>
      <c r="D197" s="14">
        <v>21</v>
      </c>
      <c r="E197" s="14" t="s">
        <v>1180</v>
      </c>
      <c r="F197" s="14" t="s">
        <v>503</v>
      </c>
      <c r="G197" s="14" t="s">
        <v>598</v>
      </c>
      <c r="H197" s="14" t="s">
        <v>1358</v>
      </c>
      <c r="I197" s="14" t="s">
        <v>72</v>
      </c>
      <c r="J197" s="14" t="s">
        <v>270</v>
      </c>
      <c r="K197" s="14" t="s">
        <v>256</v>
      </c>
      <c r="L197" s="14" t="s">
        <v>1042</v>
      </c>
      <c r="M197" s="14" t="s">
        <v>807</v>
      </c>
      <c r="N197" s="15" t="s">
        <v>93</v>
      </c>
    </row>
    <row r="198" spans="1:14" ht="12.75" customHeight="1">
      <c r="A198" s="13">
        <v>40033</v>
      </c>
      <c r="B198" s="14" t="s">
        <v>615</v>
      </c>
      <c r="C198" s="14" t="s">
        <v>938</v>
      </c>
      <c r="D198" s="14">
        <v>23</v>
      </c>
      <c r="E198" s="14" t="s">
        <v>1180</v>
      </c>
      <c r="F198" s="14" t="s">
        <v>296</v>
      </c>
      <c r="G198" s="14" t="s">
        <v>209</v>
      </c>
      <c r="H198" s="14" t="s">
        <v>801</v>
      </c>
      <c r="I198" s="14" t="s">
        <v>660</v>
      </c>
      <c r="J198" s="14" t="s">
        <v>206</v>
      </c>
      <c r="K198" s="14" t="s">
        <v>596</v>
      </c>
      <c r="L198" s="14" t="s">
        <v>743</v>
      </c>
      <c r="M198" s="14" t="s">
        <v>995</v>
      </c>
      <c r="N198" s="15" t="s">
        <v>750</v>
      </c>
    </row>
    <row r="199" spans="1:14" ht="12.75" customHeight="1">
      <c r="A199" s="13">
        <v>40038</v>
      </c>
      <c r="B199" s="14" t="s">
        <v>370</v>
      </c>
      <c r="C199" s="14" t="s">
        <v>851</v>
      </c>
      <c r="D199" s="14">
        <v>42</v>
      </c>
      <c r="E199" s="14" t="s">
        <v>1180</v>
      </c>
      <c r="F199" s="14" t="s">
        <v>1189</v>
      </c>
      <c r="G199" s="14" t="s">
        <v>209</v>
      </c>
      <c r="H199" s="14" t="s">
        <v>1355</v>
      </c>
      <c r="I199" s="14" t="s">
        <v>1035</v>
      </c>
      <c r="J199" s="14" t="s">
        <v>790</v>
      </c>
      <c r="K199" s="15" t="s">
        <v>813</v>
      </c>
      <c r="L199" s="14" t="s">
        <v>908</v>
      </c>
      <c r="M199" s="14" t="s">
        <v>807</v>
      </c>
      <c r="N199" s="16" t="s">
        <v>1088</v>
      </c>
    </row>
    <row r="200" spans="1:14" ht="12.75" customHeight="1">
      <c r="A200" s="13">
        <v>40038</v>
      </c>
      <c r="B200" s="14" t="s">
        <v>1208</v>
      </c>
      <c r="C200" s="14" t="s">
        <v>1161</v>
      </c>
      <c r="D200" s="14">
        <v>19</v>
      </c>
      <c r="E200" s="14" t="s">
        <v>1180</v>
      </c>
      <c r="F200" s="14" t="s">
        <v>1189</v>
      </c>
      <c r="G200" s="14" t="s">
        <v>209</v>
      </c>
      <c r="H200" s="14" t="s">
        <v>1355</v>
      </c>
      <c r="I200" s="14" t="s">
        <v>441</v>
      </c>
      <c r="J200" s="14" t="s">
        <v>790</v>
      </c>
      <c r="K200" s="15" t="s">
        <v>678</v>
      </c>
      <c r="L200" s="14" t="s">
        <v>908</v>
      </c>
      <c r="M200" s="14" t="s">
        <v>807</v>
      </c>
      <c r="N200" s="16" t="s">
        <v>409</v>
      </c>
    </row>
    <row r="201" spans="1:14" ht="12.75" customHeight="1">
      <c r="A201" s="13">
        <v>40038</v>
      </c>
      <c r="B201" s="14" t="s">
        <v>1157</v>
      </c>
      <c r="C201" s="14" t="s">
        <v>609</v>
      </c>
      <c r="D201" s="14">
        <v>23</v>
      </c>
      <c r="E201" s="14" t="s">
        <v>1180</v>
      </c>
      <c r="F201" s="14" t="s">
        <v>928</v>
      </c>
      <c r="G201" s="14" t="s">
        <v>209</v>
      </c>
      <c r="H201" s="14" t="s">
        <v>1355</v>
      </c>
      <c r="I201" s="14" t="s">
        <v>1260</v>
      </c>
      <c r="J201" s="14" t="s">
        <v>206</v>
      </c>
      <c r="K201" s="15" t="s">
        <v>86</v>
      </c>
      <c r="L201" s="14" t="s">
        <v>908</v>
      </c>
      <c r="M201" s="14" t="s">
        <v>807</v>
      </c>
      <c r="N201" s="16" t="s">
        <v>184</v>
      </c>
    </row>
    <row r="202" spans="1:14" ht="12.75" customHeight="1">
      <c r="A202" s="13">
        <v>40040</v>
      </c>
      <c r="B202" s="14" t="s">
        <v>161</v>
      </c>
      <c r="C202" s="14" t="s">
        <v>434</v>
      </c>
      <c r="D202" s="14">
        <v>29</v>
      </c>
      <c r="E202" s="14" t="s">
        <v>1180</v>
      </c>
      <c r="F202" s="14" t="s">
        <v>159</v>
      </c>
      <c r="G202" s="14" t="s">
        <v>209</v>
      </c>
      <c r="H202" s="14" t="s">
        <v>484</v>
      </c>
      <c r="I202" s="14" t="s">
        <v>903</v>
      </c>
      <c r="J202" s="14" t="s">
        <v>206</v>
      </c>
      <c r="K202" s="14" t="s">
        <v>1354</v>
      </c>
      <c r="L202" s="14" t="s">
        <v>103</v>
      </c>
      <c r="M202" s="14" t="s">
        <v>323</v>
      </c>
      <c r="N202" s="15" t="s">
        <v>831</v>
      </c>
    </row>
    <row r="203" spans="1:14" ht="12.75" customHeight="1">
      <c r="A203" s="13">
        <v>40040</v>
      </c>
      <c r="B203" s="14" t="s">
        <v>83</v>
      </c>
      <c r="C203" s="14" t="s">
        <v>938</v>
      </c>
      <c r="D203" s="14">
        <v>21</v>
      </c>
      <c r="E203" s="14" t="s">
        <v>1180</v>
      </c>
      <c r="F203" s="14" t="s">
        <v>936</v>
      </c>
      <c r="G203" s="14" t="s">
        <v>742</v>
      </c>
      <c r="H203" s="14" t="s">
        <v>129</v>
      </c>
      <c r="I203" s="14" t="s">
        <v>95</v>
      </c>
      <c r="J203" s="14" t="s">
        <v>270</v>
      </c>
      <c r="K203" s="14" t="s">
        <v>12</v>
      </c>
      <c r="L203" s="14" t="s">
        <v>103</v>
      </c>
      <c r="M203" s="14" t="s">
        <v>645</v>
      </c>
      <c r="N203" s="16" t="s">
        <v>845</v>
      </c>
    </row>
    <row r="204" spans="1:14" ht="12.75" customHeight="1">
      <c r="A204" s="13">
        <v>40041</v>
      </c>
      <c r="B204" s="14" t="s">
        <v>331</v>
      </c>
      <c r="C204" s="14" t="s">
        <v>130</v>
      </c>
      <c r="D204" s="14">
        <v>24</v>
      </c>
      <c r="E204" s="14" t="s">
        <v>1180</v>
      </c>
      <c r="F204" s="14" t="s">
        <v>231</v>
      </c>
      <c r="G204" s="14" t="s">
        <v>143</v>
      </c>
      <c r="H204" s="14" t="s">
        <v>1355</v>
      </c>
      <c r="I204" s="14" t="s">
        <v>989</v>
      </c>
      <c r="J204" s="14" t="s">
        <v>206</v>
      </c>
      <c r="K204" s="14" t="s">
        <v>890</v>
      </c>
      <c r="L204" s="14" t="s">
        <v>1159</v>
      </c>
      <c r="M204" s="14" t="s">
        <v>1224</v>
      </c>
      <c r="N204" s="16" t="s">
        <v>368</v>
      </c>
    </row>
    <row r="205" spans="1:14" ht="12.75" customHeight="1">
      <c r="A205" s="13">
        <v>40041</v>
      </c>
      <c r="B205" s="14" t="s">
        <v>1087</v>
      </c>
      <c r="C205" s="14" t="s">
        <v>127</v>
      </c>
      <c r="D205" s="14">
        <v>22</v>
      </c>
      <c r="E205" s="14" t="s">
        <v>1180</v>
      </c>
      <c r="F205" s="14" t="s">
        <v>231</v>
      </c>
      <c r="G205" s="14" t="s">
        <v>143</v>
      </c>
      <c r="H205" s="14" t="s">
        <v>1355</v>
      </c>
      <c r="I205" s="14" t="s">
        <v>1175</v>
      </c>
      <c r="J205" s="14" t="s">
        <v>206</v>
      </c>
      <c r="K205" s="14" t="s">
        <v>824</v>
      </c>
      <c r="L205" s="14" t="s">
        <v>1159</v>
      </c>
      <c r="M205" s="14" t="s">
        <v>1224</v>
      </c>
      <c r="N205" s="16" t="s">
        <v>540</v>
      </c>
    </row>
    <row r="206" spans="1:14" ht="12.75" customHeight="1">
      <c r="A206" s="13">
        <v>40041</v>
      </c>
      <c r="B206" s="14" t="s">
        <v>923</v>
      </c>
      <c r="C206" s="14" t="s">
        <v>127</v>
      </c>
      <c r="D206" s="14">
        <v>19</v>
      </c>
      <c r="E206" s="14" t="s">
        <v>1180</v>
      </c>
      <c r="F206" s="14" t="s">
        <v>231</v>
      </c>
      <c r="G206" s="14" t="s">
        <v>143</v>
      </c>
      <c r="H206" s="14" t="s">
        <v>1355</v>
      </c>
      <c r="I206" s="14" t="s">
        <v>830</v>
      </c>
      <c r="J206" s="14" t="s">
        <v>206</v>
      </c>
      <c r="K206" s="14" t="s">
        <v>1056</v>
      </c>
      <c r="L206" s="14" t="s">
        <v>1159</v>
      </c>
      <c r="M206" s="14" t="s">
        <v>1224</v>
      </c>
      <c r="N206" s="16" t="s">
        <v>1001</v>
      </c>
    </row>
    <row r="207" spans="1:14" ht="12.75" customHeight="1">
      <c r="A207" s="13">
        <v>40045</v>
      </c>
      <c r="B207" s="14" t="s">
        <v>200</v>
      </c>
      <c r="C207" s="14" t="s">
        <v>1238</v>
      </c>
      <c r="D207" s="14">
        <v>29</v>
      </c>
      <c r="E207" s="14" t="s">
        <v>1180</v>
      </c>
      <c r="F207" s="14" t="s">
        <v>1189</v>
      </c>
      <c r="G207" s="14" t="s">
        <v>431</v>
      </c>
      <c r="H207" s="14" t="s">
        <v>654</v>
      </c>
      <c r="I207" s="14" t="s">
        <v>62</v>
      </c>
      <c r="J207" s="14" t="s">
        <v>206</v>
      </c>
      <c r="K207" s="14" t="s">
        <v>167</v>
      </c>
      <c r="L207" s="14" t="s">
        <v>1237</v>
      </c>
      <c r="M207" s="15" t="s">
        <v>241</v>
      </c>
      <c r="N207" s="15" t="s">
        <v>952</v>
      </c>
    </row>
    <row r="208" spans="1:14" ht="12.75" customHeight="1">
      <c r="A208" s="13">
        <v>40045</v>
      </c>
      <c r="B208" s="14" t="s">
        <v>579</v>
      </c>
      <c r="C208" s="14" t="s">
        <v>938</v>
      </c>
      <c r="D208" s="14">
        <v>19</v>
      </c>
      <c r="E208" s="14" t="s">
        <v>1180</v>
      </c>
      <c r="F208" s="14" t="s">
        <v>597</v>
      </c>
      <c r="G208" s="14" t="s">
        <v>431</v>
      </c>
      <c r="H208" s="14" t="s">
        <v>654</v>
      </c>
      <c r="I208" s="14" t="s">
        <v>1100</v>
      </c>
      <c r="J208" s="14" t="s">
        <v>206</v>
      </c>
      <c r="K208" s="14" t="s">
        <v>1324</v>
      </c>
      <c r="L208" s="14" t="s">
        <v>1245</v>
      </c>
      <c r="M208" s="14" t="s">
        <v>241</v>
      </c>
      <c r="N208" s="16" t="s">
        <v>658</v>
      </c>
    </row>
    <row r="209" spans="1:14" ht="12.75" customHeight="1">
      <c r="A209" s="13">
        <v>40050</v>
      </c>
      <c r="B209" s="14" t="s">
        <v>961</v>
      </c>
      <c r="C209" s="14" t="s">
        <v>127</v>
      </c>
      <c r="D209" s="14">
        <v>24</v>
      </c>
      <c r="E209" s="14" t="s">
        <v>1180</v>
      </c>
      <c r="F209" s="14" t="s">
        <v>346</v>
      </c>
      <c r="G209" s="14" t="s">
        <v>143</v>
      </c>
      <c r="H209" s="14" t="s">
        <v>229</v>
      </c>
      <c r="I209" s="14" t="s">
        <v>989</v>
      </c>
      <c r="J209" s="14" t="s">
        <v>206</v>
      </c>
      <c r="K209" s="14" t="s">
        <v>50</v>
      </c>
      <c r="L209" s="14" t="s">
        <v>815</v>
      </c>
      <c r="M209" s="14" t="s">
        <v>275</v>
      </c>
      <c r="N209" s="15" t="s">
        <v>345</v>
      </c>
    </row>
    <row r="210" spans="1:14" ht="12.75" customHeight="1">
      <c r="A210" s="13">
        <v>40054</v>
      </c>
      <c r="B210" s="14" t="s">
        <v>585</v>
      </c>
      <c r="C210" s="14" t="s">
        <v>406</v>
      </c>
      <c r="D210" s="14" t="s">
        <v>339</v>
      </c>
      <c r="E210" s="14" t="s">
        <v>1180</v>
      </c>
      <c r="F210" s="14" t="s">
        <v>792</v>
      </c>
      <c r="G210" s="14" t="s">
        <v>143</v>
      </c>
      <c r="H210" s="14" t="s">
        <v>439</v>
      </c>
      <c r="I210" s="14" t="s">
        <v>339</v>
      </c>
      <c r="J210" s="14" t="s">
        <v>339</v>
      </c>
      <c r="K210" s="14" t="s">
        <v>260</v>
      </c>
      <c r="L210" s="14" t="s">
        <v>364</v>
      </c>
      <c r="M210" s="14" t="s">
        <v>746</v>
      </c>
      <c r="N210" s="15" t="s">
        <v>624</v>
      </c>
    </row>
    <row r="211" spans="1:14" ht="12.75" customHeight="1">
      <c r="A211" s="13">
        <v>40056</v>
      </c>
      <c r="B211" s="14" t="s">
        <v>1114</v>
      </c>
      <c r="C211" s="14" t="s">
        <v>1036</v>
      </c>
      <c r="D211" s="14">
        <v>40</v>
      </c>
      <c r="E211" s="14" t="s">
        <v>1180</v>
      </c>
      <c r="F211" s="14" t="s">
        <v>806</v>
      </c>
      <c r="G211" s="14" t="s">
        <v>619</v>
      </c>
      <c r="H211" s="14" t="s">
        <v>606</v>
      </c>
      <c r="I211" s="14" t="s">
        <v>1256</v>
      </c>
      <c r="J211" s="14" t="s">
        <v>811</v>
      </c>
      <c r="K211" s="14" t="s">
        <v>255</v>
      </c>
      <c r="L211" s="14" t="s">
        <v>940</v>
      </c>
      <c r="M211" s="14" t="s">
        <v>467</v>
      </c>
      <c r="N211" s="15" t="s">
        <v>49</v>
      </c>
    </row>
    <row r="212" spans="1:14" ht="12.75" customHeight="1">
      <c r="A212" s="13">
        <v>40056</v>
      </c>
      <c r="B212" s="14" t="s">
        <v>881</v>
      </c>
      <c r="C212" s="14" t="s">
        <v>938</v>
      </c>
      <c r="D212" s="14">
        <v>24</v>
      </c>
      <c r="E212" s="14" t="s">
        <v>1180</v>
      </c>
      <c r="F212" s="14" t="s">
        <v>601</v>
      </c>
      <c r="G212" s="14" t="s">
        <v>619</v>
      </c>
      <c r="H212" s="14" t="s">
        <v>606</v>
      </c>
      <c r="I212" s="14" t="s">
        <v>469</v>
      </c>
      <c r="J212" s="14" t="s">
        <v>811</v>
      </c>
      <c r="K212" s="14" t="s">
        <v>640</v>
      </c>
      <c r="L212" s="14" t="s">
        <v>940</v>
      </c>
      <c r="M212" s="14" t="s">
        <v>467</v>
      </c>
      <c r="N212" s="15" t="s">
        <v>948</v>
      </c>
    </row>
    <row r="213" spans="1:14" ht="12.75" customHeight="1">
      <c r="A213" s="13">
        <v>40058</v>
      </c>
      <c r="B213" s="14" t="s">
        <v>1243</v>
      </c>
      <c r="C213" s="14" t="s">
        <v>988</v>
      </c>
      <c r="D213" s="14">
        <v>24</v>
      </c>
      <c r="E213" s="14" t="s">
        <v>1180</v>
      </c>
      <c r="F213" s="14" t="s">
        <v>1335</v>
      </c>
      <c r="G213" s="14" t="s">
        <v>143</v>
      </c>
      <c r="H213" s="14" t="s">
        <v>524</v>
      </c>
      <c r="I213" s="14" t="s">
        <v>583</v>
      </c>
      <c r="J213" s="14" t="s">
        <v>206</v>
      </c>
      <c r="K213" s="14" t="s">
        <v>1271</v>
      </c>
      <c r="L213" s="14" t="s">
        <v>625</v>
      </c>
      <c r="M213" s="14" t="s">
        <v>1338</v>
      </c>
      <c r="N213" s="17" t="s">
        <v>892</v>
      </c>
    </row>
    <row r="214" spans="1:14" ht="12.75" customHeight="1">
      <c r="A214" s="13">
        <v>40059</v>
      </c>
      <c r="B214" s="14" t="s">
        <v>692</v>
      </c>
      <c r="C214" s="14" t="s">
        <v>938</v>
      </c>
      <c r="D214" s="14">
        <v>19</v>
      </c>
      <c r="E214" s="14" t="s">
        <v>1180</v>
      </c>
      <c r="F214" s="14" t="s">
        <v>542</v>
      </c>
      <c r="G214" s="14" t="s">
        <v>351</v>
      </c>
      <c r="H214" s="14" t="s">
        <v>765</v>
      </c>
      <c r="I214" s="14" t="s">
        <v>1262</v>
      </c>
      <c r="J214" s="14" t="s">
        <v>206</v>
      </c>
      <c r="K214" s="14" t="s">
        <v>934</v>
      </c>
      <c r="L214" s="14" t="s">
        <v>404</v>
      </c>
      <c r="M214" s="14" t="s">
        <v>472</v>
      </c>
      <c r="N214" s="17" t="s">
        <v>326</v>
      </c>
    </row>
    <row r="215" spans="1:14" ht="12.75" customHeight="1">
      <c r="A215" s="13">
        <v>40065</v>
      </c>
      <c r="B215" s="14" t="s">
        <v>64</v>
      </c>
      <c r="C215" s="14" t="s">
        <v>511</v>
      </c>
      <c r="D215" s="14">
        <v>29</v>
      </c>
      <c r="E215" s="14" t="s">
        <v>1180</v>
      </c>
      <c r="F215" s="14" t="s">
        <v>632</v>
      </c>
      <c r="G215" s="14" t="s">
        <v>351</v>
      </c>
      <c r="H215" s="14" t="s">
        <v>879</v>
      </c>
      <c r="I215" s="14" t="s">
        <v>1026</v>
      </c>
      <c r="J215" s="14" t="s">
        <v>811</v>
      </c>
      <c r="K215" s="14" t="s">
        <v>519</v>
      </c>
      <c r="L215" s="14" t="s">
        <v>963</v>
      </c>
      <c r="M215" s="14" t="s">
        <v>764</v>
      </c>
      <c r="N215" s="18" t="s">
        <v>354</v>
      </c>
    </row>
    <row r="216" spans="1:14" ht="12.75" customHeight="1">
      <c r="A216" s="13">
        <v>40069</v>
      </c>
      <c r="B216" s="14" t="s">
        <v>338</v>
      </c>
      <c r="C216" s="14" t="s">
        <v>128</v>
      </c>
      <c r="D216" s="14">
        <v>20</v>
      </c>
      <c r="E216" s="14" t="s">
        <v>1180</v>
      </c>
      <c r="F216" s="14" t="s">
        <v>1371</v>
      </c>
      <c r="G216" s="14" t="s">
        <v>495</v>
      </c>
      <c r="H216" s="14" t="s">
        <v>186</v>
      </c>
      <c r="I216" s="14" t="s">
        <v>452</v>
      </c>
      <c r="J216" s="14" t="s">
        <v>206</v>
      </c>
      <c r="K216" s="14" t="s">
        <v>751</v>
      </c>
      <c r="L216" s="14" t="s">
        <v>1366</v>
      </c>
      <c r="M216" s="14" t="s">
        <v>479</v>
      </c>
      <c r="N216" s="17" t="s">
        <v>1167</v>
      </c>
    </row>
    <row r="217" spans="1:14" ht="12.75" customHeight="1">
      <c r="A217" s="13">
        <v>40072</v>
      </c>
      <c r="B217" s="14" t="s">
        <v>1168</v>
      </c>
      <c r="C217" s="14" t="s">
        <v>960</v>
      </c>
      <c r="D217" s="14">
        <v>28</v>
      </c>
      <c r="E217" s="14" t="s">
        <v>1210</v>
      </c>
      <c r="F217" s="14" t="s">
        <v>572</v>
      </c>
      <c r="G217" s="14" t="s">
        <v>1204</v>
      </c>
      <c r="H217" s="14" t="s">
        <v>726</v>
      </c>
      <c r="I217" s="14" t="s">
        <v>316</v>
      </c>
      <c r="J217" s="14" t="s">
        <v>206</v>
      </c>
      <c r="K217" s="14" t="s">
        <v>949</v>
      </c>
      <c r="L217" s="14" t="s">
        <v>262</v>
      </c>
      <c r="M217" s="14" t="s">
        <v>667</v>
      </c>
      <c r="N217" s="15" t="s">
        <v>288</v>
      </c>
    </row>
    <row r="218" spans="1:14" ht="12.75" customHeight="1">
      <c r="A218" s="13">
        <v>40072</v>
      </c>
      <c r="B218" s="14" t="s">
        <v>917</v>
      </c>
      <c r="C218" s="14" t="s">
        <v>23</v>
      </c>
      <c r="D218" s="14">
        <v>21</v>
      </c>
      <c r="E218" s="14" t="s">
        <v>1180</v>
      </c>
      <c r="F218" s="14" t="s">
        <v>737</v>
      </c>
      <c r="G218" s="14" t="s">
        <v>143</v>
      </c>
      <c r="H218" s="14" t="s">
        <v>1292</v>
      </c>
      <c r="I218" s="14" t="s">
        <v>389</v>
      </c>
      <c r="J218" s="14" t="s">
        <v>206</v>
      </c>
      <c r="K218" s="14" t="s">
        <v>782</v>
      </c>
      <c r="L218" s="14" t="s">
        <v>262</v>
      </c>
      <c r="M218" s="14" t="s">
        <v>667</v>
      </c>
      <c r="N218" s="15" t="s">
        <v>927</v>
      </c>
    </row>
    <row r="219" spans="1:14" ht="12.75" customHeight="1">
      <c r="A219" s="13">
        <v>40077</v>
      </c>
      <c r="B219" s="14" t="s">
        <v>96</v>
      </c>
      <c r="C219" s="14" t="s">
        <v>1146</v>
      </c>
      <c r="D219" s="14">
        <v>29</v>
      </c>
      <c r="E219" s="14" t="s">
        <v>1180</v>
      </c>
      <c r="F219" s="14" t="s">
        <v>715</v>
      </c>
      <c r="G219" s="14" t="s">
        <v>143</v>
      </c>
      <c r="H219" s="14" t="s">
        <v>726</v>
      </c>
      <c r="I219" s="14" t="s">
        <v>677</v>
      </c>
      <c r="J219" s="14" t="s">
        <v>811</v>
      </c>
      <c r="K219" s="14" t="s">
        <v>776</v>
      </c>
      <c r="L219" s="14" t="s">
        <v>954</v>
      </c>
      <c r="M219" s="14" t="s">
        <v>998</v>
      </c>
      <c r="N219" s="16" t="s">
        <v>1244</v>
      </c>
    </row>
    <row r="220" spans="1:14" ht="12.75" customHeight="1">
      <c r="A220" s="13">
        <v>40083</v>
      </c>
      <c r="B220" s="14" t="s">
        <v>1337</v>
      </c>
      <c r="C220" s="14" t="s">
        <v>938</v>
      </c>
      <c r="D220" s="14">
        <v>21</v>
      </c>
      <c r="E220" s="14" t="s">
        <v>1180</v>
      </c>
      <c r="F220" s="14" t="s">
        <v>261</v>
      </c>
      <c r="G220" s="14" t="s">
        <v>143</v>
      </c>
      <c r="H220" s="14" t="s">
        <v>1021</v>
      </c>
      <c r="I220" s="14" t="s">
        <v>614</v>
      </c>
      <c r="J220" s="14" t="s">
        <v>270</v>
      </c>
      <c r="K220" s="14" t="s">
        <v>1094</v>
      </c>
      <c r="L220" s="14" t="s">
        <v>557</v>
      </c>
      <c r="M220" s="14" t="s">
        <v>1097</v>
      </c>
      <c r="N220" s="15" t="s">
        <v>603</v>
      </c>
    </row>
    <row r="221" spans="1:14" ht="12.75" customHeight="1">
      <c r="A221" s="13">
        <v>40087</v>
      </c>
      <c r="B221" s="14" t="s">
        <v>281</v>
      </c>
      <c r="C221" s="14" t="s">
        <v>707</v>
      </c>
      <c r="D221" s="14">
        <v>24</v>
      </c>
      <c r="E221" s="14" t="s">
        <v>527</v>
      </c>
      <c r="F221" s="14" t="s">
        <v>683</v>
      </c>
      <c r="G221" s="14" t="s">
        <v>143</v>
      </c>
      <c r="H221" s="14" t="s">
        <v>666</v>
      </c>
      <c r="I221" s="14" t="s">
        <v>170</v>
      </c>
      <c r="J221" s="14" t="s">
        <v>206</v>
      </c>
      <c r="K221" s="14" t="s">
        <v>539</v>
      </c>
      <c r="L221" s="14" t="s">
        <v>398</v>
      </c>
      <c r="M221" s="14" t="s">
        <v>605</v>
      </c>
      <c r="N221" s="15" t="s">
        <v>337</v>
      </c>
    </row>
    <row r="222" spans="1:14" ht="12.75" customHeight="1">
      <c r="A222" s="13">
        <v>40091</v>
      </c>
      <c r="B222" s="14" t="s">
        <v>931</v>
      </c>
      <c r="C222" s="14" t="s">
        <v>849</v>
      </c>
      <c r="D222" s="14">
        <v>20</v>
      </c>
      <c r="E222" s="14" t="s">
        <v>1180</v>
      </c>
      <c r="F222" s="14" t="s">
        <v>142</v>
      </c>
      <c r="G222" s="14" t="s">
        <v>431</v>
      </c>
      <c r="H222" s="14" t="s">
        <v>933</v>
      </c>
      <c r="I222" s="14" t="s">
        <v>530</v>
      </c>
      <c r="J222" s="14" t="s">
        <v>206</v>
      </c>
      <c r="K222" s="14" t="s">
        <v>1239</v>
      </c>
      <c r="L222" s="14" t="s">
        <v>1033</v>
      </c>
      <c r="M222" s="14" t="s">
        <v>577</v>
      </c>
      <c r="N222" s="16" t="s">
        <v>343</v>
      </c>
    </row>
    <row r="223" spans="1:14" ht="12.75" customHeight="1">
      <c r="A223" s="13">
        <v>40094</v>
      </c>
      <c r="B223" s="14" t="s">
        <v>26</v>
      </c>
      <c r="C223" s="14" t="s">
        <v>130</v>
      </c>
      <c r="D223" s="14">
        <v>23</v>
      </c>
      <c r="E223" s="14" t="s">
        <v>1180</v>
      </c>
      <c r="F223" s="14" t="s">
        <v>1012</v>
      </c>
      <c r="G223" s="14" t="s">
        <v>970</v>
      </c>
      <c r="H223" s="14" t="s">
        <v>1020</v>
      </c>
      <c r="I223" s="14" t="s">
        <v>430</v>
      </c>
      <c r="J223" s="14" t="s">
        <v>206</v>
      </c>
      <c r="K223" s="14" t="s">
        <v>1341</v>
      </c>
      <c r="L223" s="14" t="s">
        <v>993</v>
      </c>
      <c r="M223" s="14" t="s">
        <v>966</v>
      </c>
      <c r="N223" s="15" t="s">
        <v>1040</v>
      </c>
    </row>
    <row r="224" spans="1:14" ht="12.75" customHeight="1">
      <c r="A224" s="13">
        <v>40108</v>
      </c>
      <c r="B224" s="14" t="s">
        <v>1333</v>
      </c>
      <c r="C224" s="14" t="s">
        <v>511</v>
      </c>
      <c r="D224" s="14">
        <v>26</v>
      </c>
      <c r="E224" s="14" t="s">
        <v>293</v>
      </c>
      <c r="F224" s="14"/>
      <c r="G224" s="14" t="s">
        <v>431</v>
      </c>
      <c r="H224" s="14" t="s">
        <v>1267</v>
      </c>
      <c r="I224" s="14" t="s">
        <v>474</v>
      </c>
      <c r="J224" s="14" t="s">
        <v>206</v>
      </c>
      <c r="K224" s="14" t="s">
        <v>6</v>
      </c>
      <c r="L224" s="14" t="s">
        <v>455</v>
      </c>
      <c r="M224" s="14" t="s">
        <v>712</v>
      </c>
      <c r="N224" s="15" t="s">
        <v>465</v>
      </c>
    </row>
    <row r="225" spans="1:14" ht="12.75" customHeight="1">
      <c r="A225" s="13">
        <v>40111</v>
      </c>
      <c r="B225" s="14" t="s">
        <v>180</v>
      </c>
      <c r="C225" s="14" t="s">
        <v>511</v>
      </c>
      <c r="D225" s="14">
        <v>27</v>
      </c>
      <c r="E225" s="14" t="s">
        <v>1180</v>
      </c>
      <c r="F225" s="14" t="s">
        <v>601</v>
      </c>
      <c r="G225" s="14" t="s">
        <v>431</v>
      </c>
      <c r="H225" s="14" t="s">
        <v>408</v>
      </c>
      <c r="I225" s="14" t="s">
        <v>115</v>
      </c>
      <c r="J225" s="14" t="s">
        <v>811</v>
      </c>
      <c r="K225" s="14" t="s">
        <v>350</v>
      </c>
      <c r="L225" s="14"/>
      <c r="M225" s="14" t="s">
        <v>492</v>
      </c>
      <c r="N225" s="15" t="s">
        <v>736</v>
      </c>
    </row>
    <row r="226" spans="1:14" ht="12.75" customHeight="1">
      <c r="A226" s="13">
        <v>40117</v>
      </c>
      <c r="B226" s="14" t="s">
        <v>1347</v>
      </c>
      <c r="C226" s="14" t="s">
        <v>690</v>
      </c>
      <c r="D226" s="14">
        <v>30</v>
      </c>
      <c r="E226" s="14" t="s">
        <v>1329</v>
      </c>
      <c r="F226" s="14" t="s">
        <v>1083</v>
      </c>
      <c r="G226" s="14" t="s">
        <v>431</v>
      </c>
      <c r="H226" s="14" t="s">
        <v>853</v>
      </c>
      <c r="I226" s="14" t="s">
        <v>552</v>
      </c>
      <c r="J226" s="14" t="s">
        <v>206</v>
      </c>
      <c r="K226" s="14" t="s">
        <v>1067</v>
      </c>
      <c r="L226" s="14" t="s">
        <v>105</v>
      </c>
      <c r="M226" s="14" t="s">
        <v>568</v>
      </c>
      <c r="N226" s="16" t="s">
        <v>330</v>
      </c>
    </row>
    <row r="227" spans="1:14" ht="12.75" customHeight="1">
      <c r="A227" s="13">
        <v>40121</v>
      </c>
      <c r="B227" s="14" t="s">
        <v>1110</v>
      </c>
      <c r="C227" s="14" t="s">
        <v>2</v>
      </c>
      <c r="D227" s="14"/>
      <c r="E227" s="14" t="s">
        <v>1180</v>
      </c>
      <c r="F227" s="14" t="s">
        <v>142</v>
      </c>
      <c r="G227" s="14" t="s">
        <v>926</v>
      </c>
      <c r="H227" s="14" t="s">
        <v>1108</v>
      </c>
      <c r="I227" s="14" t="s">
        <v>1010</v>
      </c>
      <c r="J227" s="14" t="s">
        <v>206</v>
      </c>
      <c r="K227" s="14" t="s">
        <v>844</v>
      </c>
      <c r="L227" s="14" t="s">
        <v>217</v>
      </c>
      <c r="M227" s="14" t="s">
        <v>329</v>
      </c>
      <c r="N227" s="16" t="s">
        <v>554</v>
      </c>
    </row>
    <row r="228" spans="1:14" ht="12.75" customHeight="1">
      <c r="A228" s="13">
        <v>40121</v>
      </c>
      <c r="B228" s="14" t="s">
        <v>470</v>
      </c>
      <c r="C228" s="14" t="s">
        <v>434</v>
      </c>
      <c r="D228" s="14"/>
      <c r="E228" s="14" t="s">
        <v>1180</v>
      </c>
      <c r="F228" s="14" t="s">
        <v>142</v>
      </c>
      <c r="G228" s="14" t="s">
        <v>926</v>
      </c>
      <c r="H228" s="14" t="s">
        <v>1108</v>
      </c>
      <c r="I228" s="14" t="s">
        <v>781</v>
      </c>
      <c r="J228" s="14" t="s">
        <v>206</v>
      </c>
      <c r="K228" s="14" t="s">
        <v>1370</v>
      </c>
      <c r="L228" s="14" t="s">
        <v>217</v>
      </c>
      <c r="M228" s="14" t="s">
        <v>329</v>
      </c>
      <c r="N228" s="16" t="s">
        <v>126</v>
      </c>
    </row>
    <row r="229" spans="1:14" ht="12.75" customHeight="1">
      <c r="A229" s="13">
        <v>40121</v>
      </c>
      <c r="B229" s="14" t="s">
        <v>748</v>
      </c>
      <c r="C229" s="14" t="s">
        <v>1173</v>
      </c>
      <c r="D229" s="14"/>
      <c r="E229" s="14" t="s">
        <v>1180</v>
      </c>
      <c r="F229" s="14" t="s">
        <v>142</v>
      </c>
      <c r="G229" s="14" t="s">
        <v>926</v>
      </c>
      <c r="H229" s="14" t="s">
        <v>1108</v>
      </c>
      <c r="I229" s="14" t="s">
        <v>781</v>
      </c>
      <c r="J229" s="14" t="s">
        <v>206</v>
      </c>
      <c r="K229" s="14" t="s">
        <v>312</v>
      </c>
      <c r="L229" s="14" t="s">
        <v>217</v>
      </c>
      <c r="M229" s="14" t="s">
        <v>329</v>
      </c>
      <c r="N229" s="16" t="s">
        <v>687</v>
      </c>
    </row>
    <row r="230" spans="1:14" ht="12.75" customHeight="1">
      <c r="A230" s="13">
        <v>40121</v>
      </c>
      <c r="B230" s="14" t="s">
        <v>1375</v>
      </c>
      <c r="C230" s="14" t="s">
        <v>1301</v>
      </c>
      <c r="D230" s="14"/>
      <c r="E230" s="14" t="s">
        <v>134</v>
      </c>
      <c r="F230" s="14" t="s">
        <v>134</v>
      </c>
      <c r="G230" s="14" t="s">
        <v>926</v>
      </c>
      <c r="H230" s="14" t="s">
        <v>1108</v>
      </c>
      <c r="I230" s="14" t="s">
        <v>395</v>
      </c>
      <c r="J230" s="14" t="s">
        <v>206</v>
      </c>
      <c r="K230" s="14" t="s">
        <v>1166</v>
      </c>
      <c r="L230" s="14" t="s">
        <v>217</v>
      </c>
      <c r="M230" s="14" t="s">
        <v>965</v>
      </c>
      <c r="N230" s="16" t="s">
        <v>983</v>
      </c>
    </row>
    <row r="231" spans="1:14" ht="12.75" customHeight="1">
      <c r="A231" s="13">
        <v>40121</v>
      </c>
      <c r="B231" s="14" t="s">
        <v>1043</v>
      </c>
      <c r="C231" s="14" t="s">
        <v>511</v>
      </c>
      <c r="D231" s="14"/>
      <c r="E231" s="14" t="s">
        <v>134</v>
      </c>
      <c r="F231" s="14" t="s">
        <v>134</v>
      </c>
      <c r="G231" s="14" t="s">
        <v>926</v>
      </c>
      <c r="H231" s="14" t="s">
        <v>1108</v>
      </c>
      <c r="I231" s="14" t="s">
        <v>1380</v>
      </c>
      <c r="J231" s="14" t="s">
        <v>270</v>
      </c>
      <c r="K231" s="14" t="s">
        <v>31</v>
      </c>
      <c r="L231" s="14" t="s">
        <v>217</v>
      </c>
      <c r="M231" s="14" t="s">
        <v>965</v>
      </c>
      <c r="N231" s="16" t="s">
        <v>1299</v>
      </c>
    </row>
    <row r="232" spans="1:14" ht="12.75" customHeight="1">
      <c r="A232" s="13">
        <v>40122</v>
      </c>
      <c r="B232" s="14" t="s">
        <v>476</v>
      </c>
      <c r="C232" s="14" t="s">
        <v>1238</v>
      </c>
      <c r="D232" s="14">
        <v>30</v>
      </c>
      <c r="E232" s="14" t="s">
        <v>1180</v>
      </c>
      <c r="F232" s="14" t="s">
        <v>22</v>
      </c>
      <c r="G232" s="14" t="s">
        <v>431</v>
      </c>
      <c r="H232" s="14" t="s">
        <v>846</v>
      </c>
      <c r="I232" s="14" t="s">
        <v>282</v>
      </c>
      <c r="J232" s="14" t="s">
        <v>811</v>
      </c>
      <c r="K232" s="14" t="s">
        <v>976</v>
      </c>
      <c r="L232" s="14" t="s">
        <v>212</v>
      </c>
      <c r="M232" s="14" t="s">
        <v>311</v>
      </c>
      <c r="N232" s="15" t="s">
        <v>695</v>
      </c>
    </row>
    <row r="233" spans="1:14" ht="12.75" customHeight="1">
      <c r="A233" s="13">
        <v>40124</v>
      </c>
      <c r="B233" s="14" t="s">
        <v>787</v>
      </c>
      <c r="C233" s="14" t="s">
        <v>1161</v>
      </c>
      <c r="D233" s="14">
        <v>20</v>
      </c>
      <c r="E233" s="14" t="s">
        <v>1180</v>
      </c>
      <c r="F233" s="14" t="s">
        <v>1189</v>
      </c>
      <c r="G233" s="14" t="s">
        <v>431</v>
      </c>
      <c r="H233" s="14" t="s">
        <v>558</v>
      </c>
      <c r="I233" s="14" t="s">
        <v>802</v>
      </c>
      <c r="J233" s="14" t="s">
        <v>206</v>
      </c>
      <c r="K233" s="14" t="s">
        <v>1285</v>
      </c>
      <c r="L233" s="14" t="s">
        <v>616</v>
      </c>
      <c r="M233" s="14" t="s">
        <v>586</v>
      </c>
      <c r="N233" s="15" t="s">
        <v>709</v>
      </c>
    </row>
    <row r="234" spans="1:14" ht="12.75" customHeight="1">
      <c r="A234" s="13">
        <v>40125</v>
      </c>
      <c r="B234" s="14" t="s">
        <v>987</v>
      </c>
      <c r="C234" s="14" t="s">
        <v>1161</v>
      </c>
      <c r="D234" s="14">
        <v>20</v>
      </c>
      <c r="E234" s="14" t="s">
        <v>1180</v>
      </c>
      <c r="F234" s="14" t="s">
        <v>1028</v>
      </c>
      <c r="G234" s="14" t="s">
        <v>143</v>
      </c>
      <c r="H234" s="14" t="s">
        <v>558</v>
      </c>
      <c r="I234" s="14" t="s">
        <v>37</v>
      </c>
      <c r="J234" s="14" t="s">
        <v>206</v>
      </c>
      <c r="K234" s="14" t="s">
        <v>1363</v>
      </c>
      <c r="L234" s="14" t="s">
        <v>341</v>
      </c>
      <c r="M234" s="14" t="s">
        <v>187</v>
      </c>
      <c r="N234" s="15" t="s">
        <v>45</v>
      </c>
    </row>
    <row r="235" spans="1:14" ht="12.75" customHeight="1">
      <c r="A235" s="13">
        <v>40132</v>
      </c>
      <c r="B235" s="14" t="s">
        <v>880</v>
      </c>
      <c r="C235" s="14" t="s">
        <v>1161</v>
      </c>
      <c r="D235" s="14">
        <v>23</v>
      </c>
      <c r="E235" s="14" t="s">
        <v>778</v>
      </c>
      <c r="F235" s="14" t="s">
        <v>112</v>
      </c>
      <c r="G235" s="14" t="s">
        <v>351</v>
      </c>
      <c r="H235" s="14" t="s">
        <v>358</v>
      </c>
      <c r="I235" s="14" t="s">
        <v>25</v>
      </c>
      <c r="J235" s="14" t="s">
        <v>206</v>
      </c>
      <c r="K235" s="14" t="s">
        <v>1345</v>
      </c>
      <c r="L235" s="14" t="s">
        <v>1251</v>
      </c>
      <c r="M235" s="14" t="s">
        <v>1201</v>
      </c>
      <c r="N235" s="15" t="s">
        <v>1376</v>
      </c>
    </row>
    <row r="236" spans="1:14" ht="12.75" customHeight="1">
      <c r="A236" s="13">
        <v>40133</v>
      </c>
      <c r="B236" s="14" t="s">
        <v>1047</v>
      </c>
      <c r="C236" s="14" t="s">
        <v>375</v>
      </c>
      <c r="D236" s="14">
        <v>28</v>
      </c>
      <c r="E236" s="14" t="s">
        <v>1180</v>
      </c>
      <c r="F236" s="14" t="s">
        <v>310</v>
      </c>
      <c r="G236" s="14" t="s">
        <v>431</v>
      </c>
      <c r="H236" s="14" t="s">
        <v>950</v>
      </c>
      <c r="I236" s="14" t="s">
        <v>810</v>
      </c>
      <c r="J236" s="14" t="s">
        <v>206</v>
      </c>
      <c r="K236" s="14" t="s">
        <v>1045</v>
      </c>
      <c r="L236" s="14" t="s">
        <v>1251</v>
      </c>
      <c r="M236" s="14" t="s">
        <v>741</v>
      </c>
      <c r="N236" s="15" t="s">
        <v>1136</v>
      </c>
    </row>
    <row r="237" spans="1:14" ht="12.75" customHeight="1">
      <c r="A237" s="13">
        <v>40135</v>
      </c>
      <c r="B237" s="14" t="s">
        <v>125</v>
      </c>
      <c r="C237" s="14" t="s">
        <v>434</v>
      </c>
      <c r="D237" s="14">
        <v>33</v>
      </c>
      <c r="E237" s="14" t="s">
        <v>293</v>
      </c>
      <c r="F237" s="14" t="s">
        <v>537</v>
      </c>
      <c r="G237" s="14" t="s">
        <v>351</v>
      </c>
      <c r="H237" s="14" t="s">
        <v>400</v>
      </c>
      <c r="I237" s="14" t="s">
        <v>1282</v>
      </c>
      <c r="J237" s="14" t="s">
        <v>206</v>
      </c>
      <c r="K237" s="14" t="s">
        <v>534</v>
      </c>
      <c r="L237" s="14" t="s">
        <v>529</v>
      </c>
      <c r="M237" s="14" t="s">
        <v>94</v>
      </c>
      <c r="N237" s="15" t="s">
        <v>825</v>
      </c>
    </row>
    <row r="238" spans="1:14" ht="12.75" customHeight="1">
      <c r="A238" s="13">
        <v>40147</v>
      </c>
      <c r="B238" s="14" t="s">
        <v>497</v>
      </c>
      <c r="C238" s="14" t="s">
        <v>1146</v>
      </c>
      <c r="D238" s="14">
        <v>30</v>
      </c>
      <c r="E238" s="14" t="s">
        <v>1180</v>
      </c>
      <c r="F238" s="14" t="s">
        <v>1172</v>
      </c>
      <c r="G238" s="14" t="s">
        <v>143</v>
      </c>
      <c r="H238" s="14" t="s">
        <v>400</v>
      </c>
      <c r="I238" s="14" t="s">
        <v>772</v>
      </c>
      <c r="J238" s="14" t="s">
        <v>206</v>
      </c>
      <c r="K238" s="14" t="s">
        <v>878</v>
      </c>
      <c r="L238" s="14" t="s">
        <v>427</v>
      </c>
      <c r="M238" s="14" t="s">
        <v>18</v>
      </c>
      <c r="N238" s="15" t="s">
        <v>788</v>
      </c>
    </row>
    <row r="239" spans="1:14" ht="12.75" customHeight="1">
      <c r="A239" s="13">
        <v>40154</v>
      </c>
      <c r="B239" s="14" t="s">
        <v>621</v>
      </c>
      <c r="C239" s="14" t="s">
        <v>130</v>
      </c>
      <c r="D239" s="14">
        <v>23</v>
      </c>
      <c r="E239" s="14" t="s">
        <v>1180</v>
      </c>
      <c r="F239" s="14" t="s">
        <v>912</v>
      </c>
      <c r="G239" s="14" t="s">
        <v>351</v>
      </c>
      <c r="H239" s="14" t="s">
        <v>429</v>
      </c>
      <c r="I239" s="14" t="s">
        <v>753</v>
      </c>
      <c r="J239" s="14" t="s">
        <v>206</v>
      </c>
      <c r="K239" s="14" t="s">
        <v>444</v>
      </c>
      <c r="L239" s="14" t="s">
        <v>286</v>
      </c>
      <c r="M239" s="14" t="s">
        <v>899</v>
      </c>
      <c r="N239" s="15" t="s">
        <v>414</v>
      </c>
    </row>
    <row r="240" spans="1:14" ht="12.75" customHeight="1">
      <c r="A240" s="13">
        <v>40162</v>
      </c>
      <c r="B240" s="14" t="s">
        <v>410</v>
      </c>
      <c r="C240" s="14" t="s">
        <v>130</v>
      </c>
      <c r="D240" s="14">
        <v>24</v>
      </c>
      <c r="E240" s="14" t="s">
        <v>1180</v>
      </c>
      <c r="F240" s="14" t="s">
        <v>569</v>
      </c>
      <c r="G240" s="14" t="s">
        <v>502</v>
      </c>
      <c r="H240" s="14" t="s">
        <v>358</v>
      </c>
      <c r="I240" s="14" t="s">
        <v>1071</v>
      </c>
      <c r="J240" s="14" t="s">
        <v>206</v>
      </c>
      <c r="K240" s="14" t="s">
        <v>705</v>
      </c>
      <c r="L240" s="14" t="s">
        <v>223</v>
      </c>
      <c r="M240" s="14" t="s">
        <v>1344</v>
      </c>
      <c r="N240" s="15" t="s">
        <v>1207</v>
      </c>
    </row>
    <row r="241" spans="1:14" ht="12.75" customHeight="1">
      <c r="A241" s="13">
        <v>40162</v>
      </c>
      <c r="B241" s="14" t="s">
        <v>224</v>
      </c>
      <c r="C241" s="14" t="s">
        <v>1161</v>
      </c>
      <c r="D241" s="14">
        <v>18</v>
      </c>
      <c r="E241" s="14" t="s">
        <v>1180</v>
      </c>
      <c r="F241" s="14" t="s">
        <v>569</v>
      </c>
      <c r="G241" s="14" t="s">
        <v>502</v>
      </c>
      <c r="H241" s="14" t="s">
        <v>358</v>
      </c>
      <c r="I241" s="14" t="s">
        <v>1002</v>
      </c>
      <c r="J241" s="14" t="s">
        <v>206</v>
      </c>
      <c r="K241" s="14" t="s">
        <v>671</v>
      </c>
      <c r="L241" s="14" t="s">
        <v>223</v>
      </c>
      <c r="M241" s="14" t="s">
        <v>1344</v>
      </c>
      <c r="N241" s="15" t="s">
        <v>581</v>
      </c>
    </row>
    <row r="242" spans="1:14" ht="12.75" customHeight="1">
      <c r="A242" s="13">
        <v>40166</v>
      </c>
      <c r="B242" s="14" t="s">
        <v>85</v>
      </c>
      <c r="C242" s="14" t="s">
        <v>511</v>
      </c>
      <c r="D242" s="14">
        <v>29</v>
      </c>
      <c r="E242" s="14" t="s">
        <v>1180</v>
      </c>
      <c r="F242" s="14" t="s">
        <v>757</v>
      </c>
      <c r="G242" s="14" t="s">
        <v>431</v>
      </c>
      <c r="H242" s="14" t="s">
        <v>889</v>
      </c>
      <c r="I242" s="14" t="s">
        <v>452</v>
      </c>
      <c r="J242" s="14" t="s">
        <v>206</v>
      </c>
      <c r="K242" s="14" t="s">
        <v>848</v>
      </c>
      <c r="L242" s="14" t="s">
        <v>1359</v>
      </c>
      <c r="M242" s="14" t="s">
        <v>1295</v>
      </c>
      <c r="N242" s="15" t="s">
        <v>613</v>
      </c>
    </row>
    <row r="243" spans="1:14" ht="12.75" customHeight="1">
      <c r="A243" s="13">
        <v>40167</v>
      </c>
      <c r="B243" s="14" t="s">
        <v>374</v>
      </c>
      <c r="C243" s="14" t="s">
        <v>130</v>
      </c>
      <c r="D243" s="14">
        <v>22</v>
      </c>
      <c r="E243" s="14" t="s">
        <v>293</v>
      </c>
      <c r="F243" s="14" t="s">
        <v>537</v>
      </c>
      <c r="G243" s="14" t="s">
        <v>378</v>
      </c>
      <c r="H243" s="14" t="s">
        <v>358</v>
      </c>
      <c r="I243" s="14" t="s">
        <v>177</v>
      </c>
      <c r="J243" s="14" t="s">
        <v>206</v>
      </c>
      <c r="K243" s="14" t="s">
        <v>347</v>
      </c>
      <c r="L243" s="14" t="s">
        <v>1031</v>
      </c>
      <c r="M243" s="14" t="s">
        <v>595</v>
      </c>
      <c r="N243" s="15" t="s">
        <v>28</v>
      </c>
    </row>
    <row r="244" spans="1:14" ht="12.75" customHeight="1">
      <c r="A244" s="13">
        <v>40168</v>
      </c>
      <c r="B244" s="14" t="s">
        <v>548</v>
      </c>
      <c r="C244" s="14" t="s">
        <v>130</v>
      </c>
      <c r="D244" s="14">
        <v>23</v>
      </c>
      <c r="E244" s="14" t="s">
        <v>1180</v>
      </c>
      <c r="F244" s="14" t="s">
        <v>569</v>
      </c>
      <c r="G244" s="14" t="s">
        <v>378</v>
      </c>
      <c r="H244" s="14" t="s">
        <v>565</v>
      </c>
      <c r="I244" s="14" t="s">
        <v>772</v>
      </c>
      <c r="J244" s="14" t="s">
        <v>206</v>
      </c>
      <c r="K244" s="14" t="s">
        <v>1</v>
      </c>
      <c r="L244" s="14" t="s">
        <v>106</v>
      </c>
      <c r="M244" s="14" t="s">
        <v>1115</v>
      </c>
      <c r="N244" s="15" t="s">
        <v>1174</v>
      </c>
    </row>
    <row r="245" spans="1:14" ht="12.75" customHeight="1">
      <c r="A245" s="13">
        <v>40169</v>
      </c>
      <c r="B245" s="14" t="s">
        <v>775</v>
      </c>
      <c r="C245" s="14" t="s">
        <v>130</v>
      </c>
      <c r="D245" s="14" t="s">
        <v>1339</v>
      </c>
      <c r="E245" s="14" t="s">
        <v>1180</v>
      </c>
      <c r="F245" s="14" t="s">
        <v>503</v>
      </c>
      <c r="G245" s="14" t="s">
        <v>431</v>
      </c>
      <c r="H245" s="14" t="s">
        <v>565</v>
      </c>
      <c r="I245" s="14" t="s">
        <v>1339</v>
      </c>
      <c r="J245" s="14" t="s">
        <v>1339</v>
      </c>
      <c r="K245" s="14" t="s">
        <v>121</v>
      </c>
      <c r="L245" s="14" t="s">
        <v>494</v>
      </c>
      <c r="M245" s="14" t="s">
        <v>254</v>
      </c>
      <c r="N245" s="15" t="s">
        <v>219</v>
      </c>
    </row>
    <row r="246" spans="1:14" ht="12.75" customHeight="1">
      <c r="A246" s="13">
        <v>40175</v>
      </c>
      <c r="B246" s="14" t="s">
        <v>313</v>
      </c>
      <c r="C246" s="14" t="s">
        <v>1161</v>
      </c>
      <c r="D246" s="14">
        <v>19</v>
      </c>
      <c r="E246" s="14" t="s">
        <v>1180</v>
      </c>
      <c r="F246" s="14" t="s">
        <v>22</v>
      </c>
      <c r="G246" s="14" t="s">
        <v>143</v>
      </c>
      <c r="H246" s="14" t="s">
        <v>1118</v>
      </c>
      <c r="I246" s="14" t="s">
        <v>655</v>
      </c>
      <c r="J246" s="14" t="s">
        <v>1326</v>
      </c>
      <c r="K246" s="14" t="s">
        <v>1141</v>
      </c>
      <c r="L246" s="14" t="s">
        <v>770</v>
      </c>
      <c r="M246" s="14" t="s">
        <v>63</v>
      </c>
      <c r="N246" s="15" t="s">
        <v>827</v>
      </c>
    </row>
    <row r="247" spans="1:14" ht="12.75" customHeight="1">
      <c r="A247" s="13">
        <v>40178</v>
      </c>
      <c r="B247" s="14" t="s">
        <v>179</v>
      </c>
      <c r="C247" s="14" t="s">
        <v>803</v>
      </c>
      <c r="D247" s="14">
        <v>23</v>
      </c>
      <c r="E247" s="14" t="s">
        <v>1180</v>
      </c>
      <c r="F247" s="14" t="s">
        <v>975</v>
      </c>
      <c r="G247" s="14" t="s">
        <v>431</v>
      </c>
      <c r="H247" s="14" t="s">
        <v>1009</v>
      </c>
      <c r="I247" s="14" t="s">
        <v>1211</v>
      </c>
      <c r="J247" s="14" t="s">
        <v>206</v>
      </c>
      <c r="K247" s="14" t="s">
        <v>199</v>
      </c>
      <c r="L247" s="14" t="s">
        <v>90</v>
      </c>
      <c r="M247" s="14" t="s">
        <v>1258</v>
      </c>
      <c r="N247" s="15" t="s">
        <v>454</v>
      </c>
    </row>
    <row r="248" spans="1:14" ht="12.75" customHeight="1">
      <c r="A248" s="13">
        <v>40181</v>
      </c>
      <c r="B248" s="14" t="s">
        <v>1145</v>
      </c>
      <c r="C248" s="14" t="s">
        <v>938</v>
      </c>
      <c r="D248" s="14">
        <v>19</v>
      </c>
      <c r="E248" s="14" t="s">
        <v>1180</v>
      </c>
      <c r="F248" s="14" t="s">
        <v>912</v>
      </c>
      <c r="G248" s="14" t="s">
        <v>143</v>
      </c>
      <c r="H248" s="14" t="s">
        <v>1369</v>
      </c>
      <c r="I248" s="14" t="s">
        <v>25</v>
      </c>
      <c r="J248" s="14" t="s">
        <v>206</v>
      </c>
      <c r="K248" s="14" t="s">
        <v>1264</v>
      </c>
      <c r="L248" s="14" t="s">
        <v>1185</v>
      </c>
      <c r="M248" s="14" t="s">
        <v>888</v>
      </c>
      <c r="N248" s="15" t="s">
        <v>1197</v>
      </c>
    </row>
    <row r="249" spans="1:14" ht="12.75" customHeight="1">
      <c r="A249" s="13">
        <v>40189</v>
      </c>
      <c r="B249" s="14" t="s">
        <v>46</v>
      </c>
      <c r="C249" s="14" t="s">
        <v>851</v>
      </c>
      <c r="D249" s="14">
        <v>31</v>
      </c>
      <c r="E249" s="14" t="s">
        <v>1180</v>
      </c>
      <c r="F249" s="14" t="s">
        <v>336</v>
      </c>
      <c r="G249" s="14" t="s">
        <v>143</v>
      </c>
      <c r="H249" s="14" t="s">
        <v>1367</v>
      </c>
      <c r="I249" s="14" t="s">
        <v>1326</v>
      </c>
      <c r="J249" s="14" t="s">
        <v>206</v>
      </c>
      <c r="K249" s="14" t="s">
        <v>1116</v>
      </c>
      <c r="L249" s="14" t="s">
        <v>864</v>
      </c>
      <c r="M249" s="14" t="s">
        <v>69</v>
      </c>
      <c r="N249" s="15" t="s">
        <v>544</v>
      </c>
    </row>
    <row r="250" spans="1:14" ht="12.75" customHeight="1">
      <c r="A250" s="13">
        <v>40193</v>
      </c>
      <c r="B250" s="14" t="s">
        <v>1348</v>
      </c>
      <c r="C250" s="14" t="s">
        <v>511</v>
      </c>
      <c r="D250" s="14">
        <v>30</v>
      </c>
      <c r="E250" s="14" t="s">
        <v>1180</v>
      </c>
      <c r="F250" s="14" t="s">
        <v>22</v>
      </c>
      <c r="G250" s="14" t="s">
        <v>143</v>
      </c>
      <c r="H250" s="14" t="s">
        <v>546</v>
      </c>
      <c r="I250" s="14" t="s">
        <v>1070</v>
      </c>
      <c r="J250" s="14" t="s">
        <v>206</v>
      </c>
      <c r="K250" s="14" t="s">
        <v>381</v>
      </c>
      <c r="L250" s="14" t="s">
        <v>1060</v>
      </c>
      <c r="M250" s="14" t="s">
        <v>139</v>
      </c>
      <c r="N250" s="15" t="s">
        <v>1233</v>
      </c>
    </row>
    <row r="251" spans="1:14" ht="12.75" customHeight="1">
      <c r="A251" s="13">
        <v>40193</v>
      </c>
      <c r="B251" s="14" t="s">
        <v>196</v>
      </c>
      <c r="C251" s="14" t="s">
        <v>875</v>
      </c>
      <c r="D251" s="14">
        <v>19</v>
      </c>
      <c r="E251" s="14" t="s">
        <v>1180</v>
      </c>
      <c r="F251" s="14" t="s">
        <v>22</v>
      </c>
      <c r="G251" s="14" t="s">
        <v>143</v>
      </c>
      <c r="H251" s="14" t="s">
        <v>546</v>
      </c>
      <c r="I251" s="14" t="s">
        <v>367</v>
      </c>
      <c r="J251" s="14" t="s">
        <v>206</v>
      </c>
      <c r="K251" s="14" t="s">
        <v>1186</v>
      </c>
      <c r="L251" s="14" t="s">
        <v>1060</v>
      </c>
      <c r="M251" s="14" t="s">
        <v>139</v>
      </c>
      <c r="N251" s="15" t="s">
        <v>969</v>
      </c>
    </row>
    <row r="252" spans="1:14" ht="12.75" customHeight="1">
      <c r="A252" s="13">
        <v>40200</v>
      </c>
      <c r="B252" s="14" t="s">
        <v>435</v>
      </c>
      <c r="C252" s="14" t="s">
        <v>1161</v>
      </c>
      <c r="D252" s="14">
        <v>19</v>
      </c>
      <c r="E252" s="14" t="s">
        <v>1180</v>
      </c>
      <c r="F252" s="14" t="s">
        <v>1028</v>
      </c>
      <c r="G252" s="14" t="s">
        <v>143</v>
      </c>
      <c r="H252" s="14" t="s">
        <v>546</v>
      </c>
      <c r="I252" s="14" t="s">
        <v>564</v>
      </c>
      <c r="J252" s="14" t="s">
        <v>206</v>
      </c>
      <c r="K252" s="14" t="s">
        <v>203</v>
      </c>
      <c r="L252" s="14" t="s">
        <v>1075</v>
      </c>
      <c r="M252" s="14" t="s">
        <v>272</v>
      </c>
      <c r="N252" s="15" t="s">
        <v>362</v>
      </c>
    </row>
    <row r="253" spans="1:14" ht="12.75" customHeight="1">
      <c r="A253" s="19">
        <v>40202</v>
      </c>
      <c r="B253" s="17" t="s">
        <v>739</v>
      </c>
      <c r="C253" s="17" t="s">
        <v>988</v>
      </c>
      <c r="D253" s="17">
        <v>22</v>
      </c>
      <c r="E253" s="17" t="s">
        <v>1180</v>
      </c>
      <c r="F253" s="14" t="s">
        <v>22</v>
      </c>
      <c r="G253" s="14" t="s">
        <v>143</v>
      </c>
      <c r="H253" s="14" t="s">
        <v>1003</v>
      </c>
      <c r="I253" s="14" t="s">
        <v>62</v>
      </c>
      <c r="J253" s="14" t="s">
        <v>206</v>
      </c>
      <c r="K253" s="14" t="s">
        <v>306</v>
      </c>
      <c r="L253" s="14" t="s">
        <v>1049</v>
      </c>
      <c r="M253" s="14" t="s">
        <v>424</v>
      </c>
      <c r="N253" s="15" t="s">
        <v>752</v>
      </c>
    </row>
    <row r="254" spans="1:14" ht="12.75" customHeight="1">
      <c r="A254" s="19">
        <v>40210</v>
      </c>
      <c r="B254" s="17" t="s">
        <v>532</v>
      </c>
      <c r="C254" s="17" t="s">
        <v>375</v>
      </c>
      <c r="D254" s="17">
        <v>21</v>
      </c>
      <c r="E254" s="17" t="s">
        <v>1180</v>
      </c>
      <c r="F254" s="14" t="s">
        <v>449</v>
      </c>
      <c r="G254" s="14" t="s">
        <v>431</v>
      </c>
      <c r="H254" s="14" t="s">
        <v>722</v>
      </c>
      <c r="I254" s="14" t="s">
        <v>456</v>
      </c>
      <c r="J254" s="14" t="s">
        <v>206</v>
      </c>
      <c r="K254" s="14" t="s">
        <v>110</v>
      </c>
      <c r="L254" s="14" t="s">
        <v>1099</v>
      </c>
      <c r="M254" s="14" t="s">
        <v>893</v>
      </c>
      <c r="N254" s="15" t="s">
        <v>798</v>
      </c>
    </row>
    <row r="255" spans="1:14" ht="12.75" customHeight="1">
      <c r="A255" s="19">
        <v>40210</v>
      </c>
      <c r="B255" s="17" t="s">
        <v>29</v>
      </c>
      <c r="C255" s="17" t="s">
        <v>130</v>
      </c>
      <c r="D255" s="17">
        <v>27</v>
      </c>
      <c r="E255" s="17" t="s">
        <v>1180</v>
      </c>
      <c r="F255" s="14" t="s">
        <v>449</v>
      </c>
      <c r="G255" s="14" t="s">
        <v>431</v>
      </c>
      <c r="H255" s="14" t="s">
        <v>722</v>
      </c>
      <c r="I255" s="14" t="s">
        <v>14</v>
      </c>
      <c r="J255" s="14" t="s">
        <v>206</v>
      </c>
      <c r="K255" s="14" t="s">
        <v>789</v>
      </c>
      <c r="L255" s="14" t="s">
        <v>1099</v>
      </c>
      <c r="M255" s="14" t="s">
        <v>893</v>
      </c>
      <c r="N255" s="15" t="s">
        <v>1193</v>
      </c>
    </row>
    <row r="256" spans="1:14" ht="12.75" customHeight="1">
      <c r="A256" s="19">
        <v>40216</v>
      </c>
      <c r="B256" s="17" t="s">
        <v>250</v>
      </c>
      <c r="C256" s="17" t="s">
        <v>511</v>
      </c>
      <c r="D256" s="17">
        <v>22</v>
      </c>
      <c r="E256" s="17" t="s">
        <v>1180</v>
      </c>
      <c r="F256" s="14" t="s">
        <v>1055</v>
      </c>
      <c r="G256" s="14" t="s">
        <v>431</v>
      </c>
      <c r="H256" s="14" t="s">
        <v>358</v>
      </c>
      <c r="I256" s="14" t="s">
        <v>730</v>
      </c>
      <c r="J256" s="14" t="s">
        <v>811</v>
      </c>
      <c r="K256" s="14" t="s">
        <v>1298</v>
      </c>
      <c r="L256" s="14" t="s">
        <v>1117</v>
      </c>
      <c r="M256" s="14" t="s">
        <v>646</v>
      </c>
      <c r="N256" s="15" t="s">
        <v>1162</v>
      </c>
    </row>
    <row r="257" spans="1:14" ht="12.75" customHeight="1">
      <c r="A257" s="19">
        <v>40216</v>
      </c>
      <c r="B257" s="17" t="s">
        <v>876</v>
      </c>
      <c r="C257" s="17" t="s">
        <v>649</v>
      </c>
      <c r="D257" s="17">
        <v>26</v>
      </c>
      <c r="E257" s="17" t="s">
        <v>1180</v>
      </c>
      <c r="F257" s="14" t="s">
        <v>1055</v>
      </c>
      <c r="G257" s="14" t="s">
        <v>431</v>
      </c>
      <c r="H257" s="14" t="s">
        <v>358</v>
      </c>
      <c r="I257" s="14" t="s">
        <v>282</v>
      </c>
      <c r="J257" s="14" t="s">
        <v>811</v>
      </c>
      <c r="K257" s="14" t="s">
        <v>592</v>
      </c>
      <c r="L257" s="14" t="s">
        <v>1117</v>
      </c>
      <c r="M257" s="14" t="s">
        <v>646</v>
      </c>
      <c r="N257" s="15" t="s">
        <v>478</v>
      </c>
    </row>
    <row r="258" spans="1:14" ht="12.75" customHeight="1">
      <c r="A258" s="19">
        <v>40217</v>
      </c>
      <c r="B258" s="17" t="s">
        <v>628</v>
      </c>
      <c r="C258" s="17" t="s">
        <v>54</v>
      </c>
      <c r="D258" s="17">
        <v>36</v>
      </c>
      <c r="E258" s="17" t="s">
        <v>1180</v>
      </c>
      <c r="F258" s="14" t="s">
        <v>1236</v>
      </c>
      <c r="G258" s="14" t="s">
        <v>143</v>
      </c>
      <c r="H258" s="14" t="s">
        <v>553</v>
      </c>
      <c r="I258" s="14" t="s">
        <v>9</v>
      </c>
      <c r="J258" s="14" t="s">
        <v>206</v>
      </c>
      <c r="K258" s="14" t="s">
        <v>1199</v>
      </c>
      <c r="L258" s="14" t="s">
        <v>1117</v>
      </c>
      <c r="M258" s="14" t="s">
        <v>263</v>
      </c>
      <c r="N258" s="15" t="s">
        <v>1203</v>
      </c>
    </row>
    <row r="259" spans="1:14" ht="12.75" customHeight="1">
      <c r="A259" s="19">
        <v>40220</v>
      </c>
      <c r="B259" s="17" t="s">
        <v>1315</v>
      </c>
      <c r="C259" s="17" t="s">
        <v>130</v>
      </c>
      <c r="D259" s="17">
        <v>29</v>
      </c>
      <c r="E259" s="17" t="s">
        <v>1180</v>
      </c>
      <c r="F259" s="14" t="s">
        <v>1172</v>
      </c>
      <c r="G259" s="14" t="s">
        <v>143</v>
      </c>
      <c r="H259" s="14" t="s">
        <v>363</v>
      </c>
      <c r="I259" s="14" t="s">
        <v>1309</v>
      </c>
      <c r="J259" s="14" t="s">
        <v>206</v>
      </c>
      <c r="K259" s="14" t="s">
        <v>234</v>
      </c>
      <c r="L259" s="14" t="s">
        <v>163</v>
      </c>
      <c r="M259" s="14" t="s">
        <v>1127</v>
      </c>
      <c r="N259" s="15" t="s">
        <v>785</v>
      </c>
    </row>
    <row r="260" spans="1:14" ht="12.75" customHeight="1">
      <c r="A260" s="19">
        <v>40222</v>
      </c>
      <c r="B260" s="17" t="s">
        <v>1014</v>
      </c>
      <c r="C260" s="17" t="s">
        <v>267</v>
      </c>
      <c r="D260" s="17">
        <v>25</v>
      </c>
      <c r="E260" s="17" t="s">
        <v>1180</v>
      </c>
      <c r="F260" s="14" t="s">
        <v>942</v>
      </c>
      <c r="G260" s="14" t="s">
        <v>431</v>
      </c>
      <c r="H260" s="14" t="s">
        <v>271</v>
      </c>
      <c r="I260" s="14" t="s">
        <v>1041</v>
      </c>
      <c r="J260" s="14" t="s">
        <v>206</v>
      </c>
      <c r="K260" s="14" t="s">
        <v>302</v>
      </c>
      <c r="L260" s="14" t="s">
        <v>1209</v>
      </c>
      <c r="M260" s="14" t="s">
        <v>563</v>
      </c>
      <c r="N260" s="15" t="s">
        <v>136</v>
      </c>
    </row>
    <row r="261" spans="1:14" ht="12.75" customHeight="1">
      <c r="A261" s="19">
        <v>40223</v>
      </c>
      <c r="B261" s="17" t="s">
        <v>797</v>
      </c>
      <c r="C261" s="17" t="s">
        <v>1161</v>
      </c>
      <c r="D261" s="17">
        <v>29</v>
      </c>
      <c r="E261" s="17" t="s">
        <v>1180</v>
      </c>
      <c r="F261" s="14" t="s">
        <v>723</v>
      </c>
      <c r="G261" s="14" t="s">
        <v>143</v>
      </c>
      <c r="H261" s="14" t="s">
        <v>443</v>
      </c>
      <c r="I261" s="14" t="s">
        <v>1378</v>
      </c>
      <c r="J261" s="14" t="s">
        <v>206</v>
      </c>
      <c r="K261" s="14" t="s">
        <v>195</v>
      </c>
      <c r="L261" s="14" t="s">
        <v>790</v>
      </c>
      <c r="M261" s="14" t="s">
        <v>301</v>
      </c>
      <c r="N261" s="15" t="s">
        <v>421</v>
      </c>
    </row>
    <row r="262" spans="1:14" ht="12.75" customHeight="1">
      <c r="A262" s="19">
        <v>40223</v>
      </c>
      <c r="B262" s="17" t="s">
        <v>790</v>
      </c>
      <c r="C262" s="17" t="s">
        <v>790</v>
      </c>
      <c r="D262" s="17" t="s">
        <v>790</v>
      </c>
      <c r="E262" s="17" t="s">
        <v>1180</v>
      </c>
      <c r="F262" s="14" t="s">
        <v>483</v>
      </c>
      <c r="G262" s="14" t="s">
        <v>351</v>
      </c>
      <c r="H262" s="14" t="s">
        <v>790</v>
      </c>
      <c r="I262" s="14" t="s">
        <v>790</v>
      </c>
      <c r="J262" s="14" t="s">
        <v>790</v>
      </c>
      <c r="K262" s="14" t="s">
        <v>790</v>
      </c>
      <c r="L262" s="14" t="s">
        <v>790</v>
      </c>
      <c r="M262" s="14" t="s">
        <v>790</v>
      </c>
    </row>
    <row r="263" spans="1:14" ht="12.75" customHeight="1">
      <c r="A263" s="19">
        <v>40224</v>
      </c>
      <c r="B263" s="17" t="s">
        <v>790</v>
      </c>
      <c r="C263" s="17" t="s">
        <v>790</v>
      </c>
      <c r="D263" s="17" t="s">
        <v>790</v>
      </c>
      <c r="E263" s="17" t="s">
        <v>1180</v>
      </c>
      <c r="F263" s="14" t="s">
        <v>1236</v>
      </c>
      <c r="G263" s="14" t="s">
        <v>143</v>
      </c>
      <c r="H263" s="14" t="s">
        <v>790</v>
      </c>
      <c r="I263" s="14" t="s">
        <v>790</v>
      </c>
      <c r="J263" s="14" t="s">
        <v>790</v>
      </c>
      <c r="K263" s="14" t="s">
        <v>790</v>
      </c>
      <c r="L263" s="14" t="s">
        <v>790</v>
      </c>
      <c r="M263" s="14" t="s">
        <v>790</v>
      </c>
    </row>
  </sheetData>
  <pageMargins left="0.75" right="0.75" top="1" bottom="1" header="0.5" footer="0.5"/>
  <pageSetup paperSize="9"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H34"/>
  <sheetViews>
    <sheetView zoomScaleNormal="100" workbookViewId="0">
      <pane ySplit="1" topLeftCell="A29" activePane="bottomLeft" state="frozen"/>
      <selection pane="bottomLeft" activeCell="A2" sqref="A2"/>
    </sheetView>
  </sheetViews>
  <sheetFormatPr defaultColWidth="9.109375" defaultRowHeight="12.75" customHeight="1"/>
  <cols>
    <col min="1" max="1" width="18.44140625" customWidth="1"/>
    <col min="2" max="3" width="16.33203125" customWidth="1"/>
    <col min="4" max="4" width="1.6640625" customWidth="1"/>
    <col min="5" max="6" width="16.33203125" customWidth="1"/>
    <col min="7" max="7" width="1.6640625" customWidth="1"/>
    <col min="8" max="8" width="16.33203125" customWidth="1"/>
  </cols>
  <sheetData>
    <row r="1" spans="1:8" ht="12.75" customHeight="1">
      <c r="A1" s="3" t="s">
        <v>36</v>
      </c>
      <c r="B1" s="4" t="s">
        <v>1092</v>
      </c>
      <c r="C1" s="4" t="s">
        <v>510</v>
      </c>
      <c r="D1" s="4"/>
      <c r="E1" s="4" t="s">
        <v>292</v>
      </c>
      <c r="F1" s="4" t="s">
        <v>732</v>
      </c>
      <c r="G1" s="4"/>
      <c r="H1" s="4" t="s">
        <v>60</v>
      </c>
    </row>
    <row r="2" spans="1:8" ht="12.75" customHeight="1">
      <c r="A2" s="1" t="s">
        <v>602</v>
      </c>
      <c r="B2" s="2">
        <v>339</v>
      </c>
      <c r="C2" s="2">
        <v>166</v>
      </c>
      <c r="D2" s="2"/>
      <c r="E2" s="2">
        <v>1109</v>
      </c>
      <c r="F2" s="2">
        <v>2299</v>
      </c>
      <c r="G2" s="2"/>
      <c r="H2" s="2">
        <v>3057</v>
      </c>
    </row>
    <row r="3" spans="1:8" ht="12.75" customHeight="1">
      <c r="A3" s="1">
        <v>2001</v>
      </c>
      <c r="B3" s="2">
        <v>0</v>
      </c>
      <c r="C3" s="2">
        <v>0</v>
      </c>
      <c r="D3" s="2"/>
      <c r="E3" s="2"/>
      <c r="F3" s="2"/>
      <c r="G3" s="2"/>
      <c r="H3" s="2"/>
    </row>
    <row r="4" spans="1:8" ht="12.75" customHeight="1">
      <c r="A4" s="1">
        <v>2002</v>
      </c>
      <c r="B4" s="2">
        <v>1</v>
      </c>
      <c r="C4" s="2">
        <v>1</v>
      </c>
      <c r="D4" s="2"/>
      <c r="E4" s="2"/>
      <c r="F4" s="2"/>
      <c r="G4" s="2"/>
      <c r="H4" s="2"/>
    </row>
    <row r="5" spans="1:8" ht="12.75" customHeight="1">
      <c r="A5" s="1">
        <v>2003</v>
      </c>
      <c r="B5" s="2">
        <v>1</v>
      </c>
      <c r="C5" s="2">
        <v>0</v>
      </c>
      <c r="D5" s="2"/>
      <c r="E5" s="2"/>
      <c r="F5" s="2"/>
      <c r="G5" s="2"/>
      <c r="H5" s="2"/>
    </row>
    <row r="6" spans="1:8" ht="12.75" customHeight="1">
      <c r="A6" s="1">
        <v>2004</v>
      </c>
      <c r="B6" s="2">
        <v>6</v>
      </c>
      <c r="C6" s="2">
        <v>3</v>
      </c>
      <c r="D6" s="2"/>
      <c r="E6" s="2"/>
      <c r="F6" s="2"/>
      <c r="G6" s="2"/>
      <c r="H6" s="2"/>
    </row>
    <row r="7" spans="1:8" ht="12.75" customHeight="1">
      <c r="A7" s="1">
        <v>2005</v>
      </c>
      <c r="B7" s="2">
        <v>2</v>
      </c>
      <c r="C7" s="2">
        <v>2</v>
      </c>
      <c r="D7" s="2"/>
      <c r="E7" s="2"/>
      <c r="F7" s="2"/>
      <c r="G7" s="2"/>
      <c r="H7" s="2"/>
    </row>
    <row r="8" spans="1:8" ht="12.75" customHeight="1">
      <c r="A8" s="1">
        <v>2006</v>
      </c>
      <c r="B8" s="2">
        <v>31</v>
      </c>
      <c r="C8" s="2">
        <v>18</v>
      </c>
      <c r="D8" s="2"/>
      <c r="E8" s="2">
        <v>85</v>
      </c>
      <c r="F8" s="2">
        <v>155</v>
      </c>
      <c r="G8" s="2"/>
      <c r="H8" s="2">
        <v>262</v>
      </c>
    </row>
    <row r="9" spans="1:8" ht="12.75" customHeight="1">
      <c r="A9" s="1">
        <v>2007</v>
      </c>
      <c r="B9" s="2">
        <v>63</v>
      </c>
      <c r="C9" s="2">
        <v>23</v>
      </c>
      <c r="D9" s="2"/>
      <c r="E9" s="2">
        <v>234</v>
      </c>
      <c r="F9" s="2">
        <v>598</v>
      </c>
      <c r="G9" s="2"/>
      <c r="H9" s="2">
        <v>572</v>
      </c>
    </row>
    <row r="10" spans="1:8" ht="12.75" customHeight="1">
      <c r="A10" s="1">
        <v>2008</v>
      </c>
      <c r="B10" s="2">
        <v>65</v>
      </c>
      <c r="C10" s="2">
        <v>27</v>
      </c>
      <c r="D10" s="2"/>
      <c r="E10" s="2">
        <v>235</v>
      </c>
      <c r="F10" s="2">
        <v>773</v>
      </c>
      <c r="G10" s="2"/>
      <c r="H10" s="2">
        <v>800</v>
      </c>
    </row>
    <row r="11" spans="1:8" ht="12.75" customHeight="1">
      <c r="A11" s="1">
        <v>2009</v>
      </c>
      <c r="B11" s="2">
        <v>158</v>
      </c>
      <c r="C11" s="2">
        <v>83</v>
      </c>
      <c r="D11" s="2"/>
      <c r="E11" s="2">
        <v>508</v>
      </c>
      <c r="F11" s="2">
        <v>721</v>
      </c>
      <c r="G11" s="2"/>
      <c r="H11" s="2">
        <v>1312</v>
      </c>
    </row>
    <row r="12" spans="1:8" ht="12.75" customHeight="1">
      <c r="A12" s="1">
        <v>2010</v>
      </c>
      <c r="B12" s="2">
        <v>12</v>
      </c>
      <c r="C12" s="2">
        <v>9</v>
      </c>
      <c r="D12" s="2"/>
      <c r="E12" s="2">
        <v>47</v>
      </c>
      <c r="F12" s="2">
        <v>52</v>
      </c>
      <c r="G12" s="2"/>
      <c r="H12" s="2">
        <v>111</v>
      </c>
    </row>
    <row r="13" spans="1:8" ht="12.75" customHeight="1">
      <c r="A13" s="1"/>
      <c r="B13" s="2"/>
      <c r="C13" s="2"/>
      <c r="D13" s="2"/>
      <c r="E13" s="2"/>
      <c r="F13" s="2"/>
      <c r="G13" s="2"/>
      <c r="H13" s="2"/>
    </row>
    <row r="14" spans="1:8" ht="12.75" customHeight="1">
      <c r="A14" s="1" t="s">
        <v>958</v>
      </c>
      <c r="B14" s="2"/>
      <c r="C14" s="2"/>
      <c r="D14" s="2"/>
      <c r="E14" s="2"/>
      <c r="F14" s="2"/>
      <c r="G14" s="2"/>
      <c r="H14" s="2"/>
    </row>
    <row r="15" spans="1:8" ht="12.75" customHeight="1">
      <c r="A15" s="1" t="s">
        <v>59</v>
      </c>
      <c r="B15" s="2">
        <v>7</v>
      </c>
      <c r="C15" s="2">
        <v>3</v>
      </c>
      <c r="D15" s="2"/>
      <c r="E15" s="2">
        <v>43</v>
      </c>
      <c r="F15" s="2">
        <v>59</v>
      </c>
      <c r="G15" s="2"/>
      <c r="H15" s="2">
        <v>90</v>
      </c>
    </row>
    <row r="16" spans="1:8" ht="12.75" customHeight="1">
      <c r="A16" s="1" t="s">
        <v>333</v>
      </c>
      <c r="B16" s="2">
        <v>4</v>
      </c>
      <c r="C16" s="2">
        <v>2</v>
      </c>
      <c r="D16" s="2"/>
      <c r="E16" s="2">
        <v>31</v>
      </c>
      <c r="F16" s="2">
        <v>63</v>
      </c>
      <c r="G16" s="2"/>
      <c r="H16" s="2">
        <v>72</v>
      </c>
    </row>
    <row r="17" spans="1:8" ht="12.75" customHeight="1">
      <c r="A17" s="1" t="s">
        <v>11</v>
      </c>
      <c r="B17" s="2">
        <v>5</v>
      </c>
      <c r="C17" s="2">
        <v>3</v>
      </c>
      <c r="D17" s="2"/>
      <c r="E17" s="2">
        <v>25</v>
      </c>
      <c r="F17" s="2">
        <v>60</v>
      </c>
      <c r="G17" s="2"/>
      <c r="H17" s="2">
        <v>89</v>
      </c>
    </row>
    <row r="18" spans="1:8" ht="12.75" customHeight="1">
      <c r="A18" s="1" t="s">
        <v>761</v>
      </c>
      <c r="B18" s="2">
        <v>8</v>
      </c>
      <c r="C18" s="2">
        <v>1</v>
      </c>
      <c r="D18" s="2"/>
      <c r="E18" s="2">
        <v>29</v>
      </c>
      <c r="F18" s="2">
        <v>74</v>
      </c>
      <c r="G18" s="2"/>
      <c r="H18" s="2">
        <v>90</v>
      </c>
    </row>
    <row r="19" spans="1:8" ht="12.75" customHeight="1">
      <c r="A19" s="1" t="s">
        <v>75</v>
      </c>
      <c r="B19" s="2">
        <v>5</v>
      </c>
      <c r="C19" s="2">
        <v>5</v>
      </c>
      <c r="D19" s="2"/>
      <c r="E19" s="2">
        <v>18</v>
      </c>
      <c r="F19" s="2">
        <v>52</v>
      </c>
      <c r="G19" s="2"/>
      <c r="H19" s="2">
        <v>79</v>
      </c>
    </row>
    <row r="20" spans="1:8" ht="12.75" customHeight="1">
      <c r="A20" s="1" t="s">
        <v>1078</v>
      </c>
      <c r="B20" s="2">
        <v>6</v>
      </c>
      <c r="C20" s="2">
        <v>4</v>
      </c>
      <c r="D20" s="2"/>
      <c r="E20" s="2">
        <v>28</v>
      </c>
      <c r="F20" s="2">
        <v>63</v>
      </c>
      <c r="G20" s="2"/>
      <c r="H20" s="2">
        <v>76</v>
      </c>
    </row>
    <row r="21" spans="1:8" ht="12.75" customHeight="1">
      <c r="A21" s="20" t="s">
        <v>499</v>
      </c>
      <c r="B21" s="2">
        <v>6</v>
      </c>
      <c r="C21" s="2">
        <v>3</v>
      </c>
      <c r="D21" s="2"/>
      <c r="E21" s="2">
        <v>21</v>
      </c>
      <c r="F21" s="2">
        <v>30</v>
      </c>
      <c r="G21" s="2"/>
      <c r="H21" s="2">
        <v>82</v>
      </c>
    </row>
    <row r="22" spans="1:8" ht="12.75" customHeight="1">
      <c r="A22" s="1" t="s">
        <v>458</v>
      </c>
      <c r="B22" s="2">
        <v>7</v>
      </c>
      <c r="C22" s="2">
        <v>2</v>
      </c>
      <c r="D22" s="2"/>
      <c r="E22" s="2">
        <v>25</v>
      </c>
      <c r="F22" s="2">
        <v>38</v>
      </c>
      <c r="G22" s="2"/>
      <c r="H22" s="2">
        <v>57</v>
      </c>
    </row>
    <row r="23" spans="1:8" ht="12.75" customHeight="1">
      <c r="A23" s="1" t="s">
        <v>285</v>
      </c>
      <c r="B23" s="2">
        <v>5</v>
      </c>
      <c r="C23" s="2">
        <v>4</v>
      </c>
      <c r="D23" s="2"/>
      <c r="E23" s="2">
        <v>15</v>
      </c>
      <c r="F23" s="2">
        <v>56</v>
      </c>
      <c r="G23" s="2"/>
      <c r="H23" s="2">
        <v>95</v>
      </c>
    </row>
    <row r="24" spans="1:8" ht="12.75" customHeight="1">
      <c r="A24" s="1" t="s">
        <v>155</v>
      </c>
      <c r="B24" s="2">
        <v>6</v>
      </c>
      <c r="C24" s="2">
        <v>1</v>
      </c>
      <c r="D24" s="2"/>
      <c r="E24" s="2">
        <v>11</v>
      </c>
      <c r="F24" s="2">
        <v>56</v>
      </c>
      <c r="G24" s="2"/>
      <c r="H24" s="2">
        <v>73</v>
      </c>
    </row>
    <row r="25" spans="1:8" ht="12.75" customHeight="1">
      <c r="A25" s="1" t="s">
        <v>353</v>
      </c>
      <c r="B25" s="2">
        <v>8</v>
      </c>
      <c r="C25" s="2">
        <v>4</v>
      </c>
      <c r="D25" s="2"/>
      <c r="E25" s="2">
        <v>24</v>
      </c>
      <c r="F25" s="2">
        <v>83</v>
      </c>
      <c r="G25" s="2"/>
      <c r="H25" s="2">
        <v>122</v>
      </c>
    </row>
    <row r="26" spans="1:8" ht="12.75" customHeight="1">
      <c r="A26" s="1" t="s">
        <v>1006</v>
      </c>
      <c r="B26" s="2">
        <v>13</v>
      </c>
      <c r="C26" s="2">
        <v>5</v>
      </c>
      <c r="D26" s="2"/>
      <c r="E26" s="2">
        <v>46</v>
      </c>
      <c r="F26" s="2">
        <v>70</v>
      </c>
      <c r="G26" s="2"/>
      <c r="H26" s="2">
        <v>129</v>
      </c>
    </row>
    <row r="27" spans="1:8" ht="12.75" customHeight="1">
      <c r="A27" s="1" t="s">
        <v>61</v>
      </c>
      <c r="B27" s="2">
        <v>31</v>
      </c>
      <c r="C27" s="2">
        <v>19</v>
      </c>
      <c r="D27" s="2"/>
      <c r="E27" s="2">
        <v>94</v>
      </c>
      <c r="F27" s="2">
        <v>92</v>
      </c>
      <c r="G27" s="2"/>
      <c r="H27" s="2">
        <v>190</v>
      </c>
    </row>
    <row r="28" spans="1:8" ht="12.75" customHeight="1">
      <c r="A28" s="1" t="s">
        <v>556</v>
      </c>
      <c r="B28" s="2">
        <v>20</v>
      </c>
      <c r="C28" s="2">
        <v>10</v>
      </c>
      <c r="D28" s="2"/>
      <c r="E28" s="2">
        <v>59</v>
      </c>
      <c r="F28" s="2">
        <v>60</v>
      </c>
      <c r="G28" s="2"/>
      <c r="H28" s="2">
        <v>150</v>
      </c>
    </row>
    <row r="29" spans="1:8" ht="12.75" customHeight="1">
      <c r="A29" s="1" t="s">
        <v>10</v>
      </c>
      <c r="B29" s="2">
        <v>15</v>
      </c>
      <c r="C29" s="2">
        <v>7</v>
      </c>
      <c r="D29" s="2"/>
      <c r="E29" s="2">
        <v>106</v>
      </c>
      <c r="F29" s="2">
        <v>58</v>
      </c>
      <c r="G29" s="2"/>
      <c r="H29" s="2">
        <v>118</v>
      </c>
    </row>
    <row r="30" spans="1:8" ht="12.75" customHeight="1">
      <c r="A30" s="1" t="s">
        <v>763</v>
      </c>
      <c r="B30" s="2">
        <v>20</v>
      </c>
      <c r="C30" s="2">
        <v>13</v>
      </c>
      <c r="D30" s="2"/>
      <c r="E30" s="2">
        <v>60</v>
      </c>
      <c r="F30" s="2">
        <v>48</v>
      </c>
      <c r="G30" s="2"/>
      <c r="H30" s="2">
        <v>103</v>
      </c>
    </row>
    <row r="31" spans="1:8" ht="12.75" customHeight="1">
      <c r="A31" s="1" t="s">
        <v>76</v>
      </c>
      <c r="B31" s="2">
        <v>22</v>
      </c>
      <c r="C31" s="2">
        <v>13</v>
      </c>
      <c r="D31" s="2"/>
      <c r="E31" s="2">
        <v>60</v>
      </c>
      <c r="F31" s="2">
        <v>68</v>
      </c>
      <c r="G31" s="2"/>
      <c r="H31" s="2">
        <v>99</v>
      </c>
    </row>
    <row r="32" spans="1:8" ht="12.75" customHeight="1">
      <c r="A32" s="1" t="s">
        <v>1080</v>
      </c>
      <c r="B32" s="2">
        <v>5</v>
      </c>
      <c r="C32" s="2">
        <v>2</v>
      </c>
      <c r="D32" s="2"/>
      <c r="E32" s="2">
        <v>44</v>
      </c>
      <c r="F32" s="2">
        <v>57</v>
      </c>
      <c r="G32" s="2"/>
      <c r="H32" s="2">
        <v>98</v>
      </c>
    </row>
    <row r="33" spans="1:8" ht="12.75" customHeight="1">
      <c r="A33" s="1" t="s">
        <v>505</v>
      </c>
      <c r="B33" s="2">
        <v>12</v>
      </c>
      <c r="C33" s="2">
        <v>9</v>
      </c>
      <c r="D33" s="2"/>
      <c r="E33" s="2">
        <v>47</v>
      </c>
      <c r="F33" s="2">
        <v>52</v>
      </c>
      <c r="G33" s="2"/>
      <c r="H33" s="2">
        <v>111</v>
      </c>
    </row>
    <row r="34" spans="1:8" ht="12.75" customHeight="1">
      <c r="A34" s="1" t="s">
        <v>1154</v>
      </c>
      <c r="B34" s="2" t="s">
        <v>571</v>
      </c>
      <c r="C34" s="2" t="s">
        <v>571</v>
      </c>
      <c r="D34" s="2"/>
      <c r="E34" s="2" t="s">
        <v>591</v>
      </c>
      <c r="F34" s="2" t="s">
        <v>591</v>
      </c>
      <c r="G34" s="2"/>
      <c r="H34" s="2" t="s">
        <v>1241</v>
      </c>
    </row>
  </sheetData>
  <pageMargins left="0.75" right="0.75" top="1" bottom="1" header="0.5" footer="0.5"/>
  <pageSetup paperSize="9"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4</vt:i4>
      </vt:variant>
    </vt:vector>
  </HeadingPairs>
  <TitlesOfParts>
    <vt:vector size="4" baseType="lpstr">
      <vt:lpstr>AFGHANISTAN MONTHLY DEATHS</vt:lpstr>
      <vt:lpstr>AFGHANISTAN AND IRAQ TOTALS</vt:lpstr>
      <vt:lpstr>NAMES</vt:lpstr>
      <vt:lpstr>AFGHANISTAN WOUNDED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dc:creator>
  <cp:lastModifiedBy>Julia TerMaat</cp:lastModifiedBy>
  <dcterms:created xsi:type="dcterms:W3CDTF">2010-02-16T17:18:00Z</dcterms:created>
  <dcterms:modified xsi:type="dcterms:W3CDTF">2010-02-17T15:41:40Z</dcterms:modified>
</cp:coreProperties>
</file>